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D:\All Documents\Data\New folder\"/>
    </mc:Choice>
  </mc:AlternateContent>
  <bookViews>
    <workbookView xWindow="0" yWindow="0" windowWidth="20490" windowHeight="7515" tabRatio="880" activeTab="1"/>
  </bookViews>
  <sheets>
    <sheet name="PERSETUJUAN" sheetId="1" r:id="rId1"/>
    <sheet name="INPUTAN DESA ...." sheetId="2" r:id="rId2"/>
    <sheet name="22" sheetId="3" r:id="rId3"/>
  </sheets>
  <definedNames>
    <definedName name="_xlnm._FilterDatabase" localSheetId="1" hidden="1">'INPUTAN DESA ....'!$A$4:$H$1049</definedName>
  </definedNames>
  <calcPr calcId="152511"/>
</workbook>
</file>

<file path=xl/calcChain.xml><?xml version="1.0" encoding="utf-8"?>
<calcChain xmlns="http://schemas.openxmlformats.org/spreadsheetml/2006/main">
  <c r="E620" i="2" l="1"/>
  <c r="E231" i="2" l="1"/>
  <c r="E597" i="2" l="1"/>
  <c r="E592" i="2"/>
  <c r="E589" i="2"/>
  <c r="E898" i="2" l="1"/>
  <c r="E810" i="2"/>
  <c r="E754" i="2"/>
  <c r="E649" i="2"/>
  <c r="E637" i="2"/>
  <c r="E635" i="2"/>
  <c r="E632" i="2"/>
  <c r="E626" i="2"/>
  <c r="E625" i="2"/>
  <c r="E618" i="2"/>
  <c r="E600" i="2"/>
  <c r="E591" i="2"/>
  <c r="E586" i="2"/>
  <c r="E585" i="2"/>
  <c r="E583" i="2"/>
  <c r="E584" i="2"/>
  <c r="E582" i="2"/>
  <c r="E581" i="2"/>
  <c r="E578" i="2"/>
  <c r="E577" i="2"/>
  <c r="E566" i="2"/>
  <c r="E565" i="2"/>
  <c r="E559" i="2"/>
  <c r="E558" i="2"/>
  <c r="E541" i="2"/>
  <c r="E540" i="2"/>
  <c r="E539" i="2"/>
  <c r="E529" i="2"/>
  <c r="E488" i="2" l="1"/>
  <c r="E455" i="2"/>
  <c r="E454" i="2"/>
  <c r="E453" i="2"/>
  <c r="E452" i="2"/>
  <c r="E451" i="2"/>
  <c r="E450" i="2"/>
  <c r="E449" i="2"/>
  <c r="E448" i="2"/>
  <c r="E447" i="2"/>
  <c r="E446" i="2"/>
  <c r="E445" i="2"/>
  <c r="E444" i="2"/>
  <c r="E403" i="2"/>
  <c r="E387" i="2"/>
  <c r="E363" i="2"/>
  <c r="E350" i="2"/>
  <c r="E339" i="2"/>
  <c r="E326" i="2"/>
  <c r="E325" i="2"/>
  <c r="E322" i="2"/>
  <c r="E321" i="2"/>
  <c r="E320" i="2"/>
  <c r="E319" i="2"/>
  <c r="E318" i="2"/>
  <c r="E317" i="2"/>
  <c r="E316" i="2"/>
  <c r="E298" i="2"/>
  <c r="E297" i="2"/>
  <c r="E296" i="2"/>
  <c r="E275" i="2"/>
  <c r="E274" i="2"/>
  <c r="E273" i="2"/>
  <c r="E272" i="2"/>
  <c r="E268" i="2"/>
  <c r="E263" i="2"/>
  <c r="E251" i="2"/>
  <c r="E244" i="2"/>
  <c r="E243" i="2"/>
  <c r="E242" i="2"/>
  <c r="E198" i="2"/>
  <c r="E179" i="2"/>
  <c r="E178" i="2"/>
  <c r="E177" i="2"/>
  <c r="E174" i="2"/>
  <c r="E154" i="2"/>
  <c r="A6" i="3" l="1"/>
  <c r="G802" i="2" l="1"/>
  <c r="G801" i="2"/>
  <c r="G800" i="2"/>
  <c r="G799" i="2"/>
  <c r="G798" i="2"/>
  <c r="G797" i="2"/>
  <c r="G883" i="2"/>
  <c r="G881" i="2"/>
  <c r="G879" i="2"/>
  <c r="G878" i="2"/>
  <c r="G877" i="2"/>
  <c r="G867" i="2"/>
  <c r="G866" i="2"/>
  <c r="G865" i="2"/>
  <c r="G864" i="2"/>
  <c r="G863" i="2"/>
  <c r="G850" i="2"/>
  <c r="G849" i="2"/>
  <c r="G848" i="2"/>
  <c r="G837" i="2"/>
  <c r="G836" i="2"/>
  <c r="G835" i="2"/>
  <c r="G834" i="2"/>
  <c r="G833" i="2"/>
  <c r="G832" i="2"/>
  <c r="G827" i="2"/>
  <c r="G829" i="2"/>
  <c r="G830" i="2"/>
  <c r="G839" i="2"/>
  <c r="G840" i="2"/>
  <c r="G841" i="2"/>
  <c r="G842" i="2"/>
  <c r="G843" i="2"/>
  <c r="G855" i="2"/>
  <c r="G858" i="2"/>
  <c r="G861" i="2"/>
  <c r="G860" i="2"/>
  <c r="G859" i="2"/>
  <c r="G862" i="2"/>
  <c r="G886" i="2"/>
  <c r="E886" i="2"/>
  <c r="G889" i="2"/>
  <c r="G896" i="2"/>
  <c r="G895" i="2"/>
  <c r="G890" i="2"/>
  <c r="E890" i="2"/>
  <c r="G1038" i="2"/>
  <c r="E1038" i="2"/>
  <c r="G1037" i="2"/>
  <c r="E1037" i="2"/>
  <c r="G1039" i="2"/>
  <c r="G1032" i="2"/>
  <c r="E1032" i="2" s="1"/>
  <c r="G1031" i="2"/>
  <c r="E1031" i="2" s="1"/>
  <c r="G1030" i="2"/>
  <c r="E1030" i="2" s="1"/>
  <c r="G1026" i="2"/>
  <c r="E1026" i="2"/>
  <c r="G1025" i="2"/>
  <c r="E1025" i="2"/>
  <c r="G1024" i="2"/>
  <c r="E1024" i="2" s="1"/>
  <c r="G1023" i="2"/>
  <c r="G1027" i="2" s="1"/>
  <c r="G1019" i="2"/>
  <c r="E1019" i="2" s="1"/>
  <c r="G1018" i="2"/>
  <c r="E1018" i="2"/>
  <c r="G1016" i="2"/>
  <c r="G1017" i="2" s="1"/>
  <c r="E1017" i="2" s="1"/>
  <c r="G1015" i="2"/>
  <c r="E1015" i="2" s="1"/>
  <c r="G1014" i="2"/>
  <c r="E1014" i="2"/>
  <c r="G1011" i="2"/>
  <c r="E1011" i="2" s="1"/>
  <c r="G1008" i="2"/>
  <c r="G1009" i="2" s="1"/>
  <c r="G1005" i="2"/>
  <c r="E1005" i="2" s="1"/>
  <c r="G1002" i="2"/>
  <c r="G1003" i="2" s="1"/>
  <c r="G999" i="2"/>
  <c r="E999" i="2" s="1"/>
  <c r="G997" i="2"/>
  <c r="G998" i="2" s="1"/>
  <c r="E998" i="2" s="1"/>
  <c r="G993" i="2"/>
  <c r="E993" i="2" s="1"/>
  <c r="G991" i="2"/>
  <c r="G992" i="2" s="1"/>
  <c r="E992" i="2" s="1"/>
  <c r="G983" i="2"/>
  <c r="G984" i="2" s="1"/>
  <c r="E984" i="2" s="1"/>
  <c r="G981" i="2"/>
  <c r="G979" i="2"/>
  <c r="G980" i="2" s="1"/>
  <c r="E980" i="2" s="1"/>
  <c r="G977" i="2"/>
  <c r="G976" i="2"/>
  <c r="E976" i="2" s="1"/>
  <c r="G975" i="2"/>
  <c r="E975" i="2"/>
  <c r="G973" i="2"/>
  <c r="G972" i="2"/>
  <c r="E972" i="2" s="1"/>
  <c r="G971" i="2"/>
  <c r="E971" i="2"/>
  <c r="G969" i="2"/>
  <c r="G968" i="2"/>
  <c r="E968" i="2" s="1"/>
  <c r="G967" i="2"/>
  <c r="E967" i="2" s="1"/>
  <c r="G966" i="2"/>
  <c r="E966" i="2"/>
  <c r="G965" i="2"/>
  <c r="E965" i="2"/>
  <c r="G962" i="2"/>
  <c r="E962" i="2" s="1"/>
  <c r="G961" i="2"/>
  <c r="E961" i="2" s="1"/>
  <c r="G960" i="2"/>
  <c r="E960" i="2"/>
  <c r="G958" i="2"/>
  <c r="G957" i="2"/>
  <c r="E957" i="2" s="1"/>
  <c r="G956" i="2"/>
  <c r="E956" i="2"/>
  <c r="G954" i="2"/>
  <c r="G953" i="2"/>
  <c r="E953" i="2" s="1"/>
  <c r="G952" i="2"/>
  <c r="E952" i="2"/>
  <c r="G948" i="2"/>
  <c r="E948" i="2"/>
  <c r="G947" i="2"/>
  <c r="E947" i="2"/>
  <c r="G946" i="2"/>
  <c r="E946" i="2"/>
  <c r="G945" i="2"/>
  <c r="E945" i="2"/>
  <c r="G944" i="2"/>
  <c r="E944" i="2"/>
  <c r="G943" i="2"/>
  <c r="E943" i="2"/>
  <c r="G942" i="2"/>
  <c r="G949" i="2" s="1"/>
  <c r="E942" i="2"/>
  <c r="G938" i="2"/>
  <c r="G939" i="2" s="1"/>
  <c r="E939" i="2" s="1"/>
  <c r="G937" i="2"/>
  <c r="E937" i="2" s="1"/>
  <c r="G936" i="2"/>
  <c r="E936" i="2"/>
  <c r="G934" i="2"/>
  <c r="G935" i="2" s="1"/>
  <c r="E935" i="2" s="1"/>
  <c r="G933" i="2"/>
  <c r="E933" i="2" s="1"/>
  <c r="G932" i="2"/>
  <c r="E932" i="2"/>
  <c r="G930" i="2"/>
  <c r="G931" i="2" s="1"/>
  <c r="E931" i="2" s="1"/>
  <c r="G929" i="2"/>
  <c r="E929" i="2" s="1"/>
  <c r="G928" i="2"/>
  <c r="E928" i="2"/>
  <c r="G926" i="2"/>
  <c r="G927" i="2" s="1"/>
  <c r="E927" i="2" s="1"/>
  <c r="G925" i="2"/>
  <c r="E925" i="2" s="1"/>
  <c r="G924" i="2"/>
  <c r="E924" i="2"/>
  <c r="G922" i="2"/>
  <c r="G923" i="2" s="1"/>
  <c r="E923" i="2" s="1"/>
  <c r="G921" i="2"/>
  <c r="E921" i="2" s="1"/>
  <c r="G920" i="2"/>
  <c r="E920" i="2"/>
  <c r="G918" i="2"/>
  <c r="G919" i="2" s="1"/>
  <c r="E919" i="2" s="1"/>
  <c r="G916" i="2"/>
  <c r="G917" i="2" s="1"/>
  <c r="E917" i="2" s="1"/>
  <c r="G913" i="2"/>
  <c r="G908" i="2"/>
  <c r="G906" i="2"/>
  <c r="G907" i="2" s="1"/>
  <c r="E907" i="2" s="1"/>
  <c r="G904" i="2"/>
  <c r="G903" i="2"/>
  <c r="E903" i="2" s="1"/>
  <c r="G902" i="2"/>
  <c r="E902" i="2"/>
  <c r="E900" i="2"/>
  <c r="E899" i="2"/>
  <c r="E897" i="2"/>
  <c r="E892" i="2"/>
  <c r="E891" i="2"/>
  <c r="E887" i="2"/>
  <c r="E882" i="2"/>
  <c r="E880" i="2"/>
  <c r="E875" i="2"/>
  <c r="E872" i="2"/>
  <c r="E856" i="2"/>
  <c r="E854" i="2"/>
  <c r="E853" i="2"/>
  <c r="E847" i="2"/>
  <c r="E846" i="2"/>
  <c r="E845" i="2"/>
  <c r="A832" i="2"/>
  <c r="A839" i="2" s="1"/>
  <c r="A848" i="2" s="1"/>
  <c r="A858" i="2" s="1"/>
  <c r="A863" i="2" s="1"/>
  <c r="A869" i="2" s="1"/>
  <c r="A877" i="2" s="1"/>
  <c r="A886" i="2" s="1"/>
  <c r="A890" i="2" s="1"/>
  <c r="A895" i="2" s="1"/>
  <c r="A896" i="2" s="1"/>
  <c r="A897" i="2" s="1"/>
  <c r="A898" i="2" s="1"/>
  <c r="A899" i="2" s="1"/>
  <c r="A900" i="2" s="1"/>
  <c r="E831" i="2"/>
  <c r="E823" i="2"/>
  <c r="E822" i="2"/>
  <c r="E821" i="2"/>
  <c r="E820" i="2"/>
  <c r="A820" i="2"/>
  <c r="A826" i="2" s="1"/>
  <c r="E818" i="2"/>
  <c r="E817" i="2"/>
  <c r="E816" i="2"/>
  <c r="E815" i="2"/>
  <c r="E814" i="2"/>
  <c r="E811" i="2"/>
  <c r="A810" i="2"/>
  <c r="E808" i="2"/>
  <c r="E807" i="2"/>
  <c r="E806" i="2"/>
  <c r="E805" i="2"/>
  <c r="E804" i="2"/>
  <c r="E803" i="2"/>
  <c r="E796" i="2"/>
  <c r="E795" i="2"/>
  <c r="E793" i="2"/>
  <c r="E792" i="2"/>
  <c r="E791" i="2"/>
  <c r="E790" i="2"/>
  <c r="E789" i="2"/>
  <c r="E788" i="2"/>
  <c r="E787" i="2"/>
  <c r="E786" i="2"/>
  <c r="E785" i="2"/>
  <c r="E784" i="2"/>
  <c r="E783" i="2"/>
  <c r="E781" i="2"/>
  <c r="E780" i="2"/>
  <c r="E779" i="2"/>
  <c r="E778" i="2"/>
  <c r="E777" i="2"/>
  <c r="E776" i="2"/>
  <c r="E775" i="2"/>
  <c r="E774" i="2"/>
  <c r="E773" i="2"/>
  <c r="E772" i="2"/>
  <c r="E771" i="2"/>
  <c r="E770" i="2"/>
  <c r="E769" i="2"/>
  <c r="E768" i="2"/>
  <c r="E767" i="2"/>
  <c r="E765" i="2"/>
  <c r="E764" i="2"/>
  <c r="E763" i="2"/>
  <c r="E762" i="2"/>
  <c r="E761" i="2"/>
  <c r="E759" i="2"/>
  <c r="E758" i="2"/>
  <c r="E757" i="2"/>
  <c r="E755" i="2"/>
  <c r="E753" i="2"/>
  <c r="E752" i="2"/>
  <c r="E751" i="2"/>
  <c r="E749" i="2"/>
  <c r="E748" i="2"/>
  <c r="E747" i="2"/>
  <c r="E745" i="2"/>
  <c r="E742" i="2"/>
  <c r="E741" i="2"/>
  <c r="E740" i="2"/>
  <c r="E739" i="2"/>
  <c r="E738" i="2"/>
  <c r="E737" i="2"/>
  <c r="E736" i="2"/>
  <c r="E735" i="2"/>
  <c r="E734" i="2"/>
  <c r="E733" i="2"/>
  <c r="E732" i="2"/>
  <c r="E731" i="2"/>
  <c r="E730" i="2"/>
  <c r="E728" i="2"/>
  <c r="E727" i="2"/>
  <c r="E725" i="2"/>
  <c r="E724" i="2"/>
  <c r="E723" i="2"/>
  <c r="E722" i="2"/>
  <c r="E721" i="2"/>
  <c r="A721" i="2"/>
  <c r="A722" i="2" s="1"/>
  <c r="A723" i="2" s="1"/>
  <c r="A724" i="2" s="1"/>
  <c r="A725" i="2" s="1"/>
  <c r="A727" i="2" s="1"/>
  <c r="A728" i="2" s="1"/>
  <c r="A729" i="2" s="1"/>
  <c r="A730" i="2" s="1"/>
  <c r="A731" i="2" s="1"/>
  <c r="A732" i="2" s="1"/>
  <c r="A738" i="2" s="1"/>
  <c r="A739" i="2" s="1"/>
  <c r="A740" i="2" s="1"/>
  <c r="A741" i="2" s="1"/>
  <c r="A742" i="2" s="1"/>
  <c r="A745" i="2" s="1"/>
  <c r="A747" i="2" s="1"/>
  <c r="A757" i="2" s="1"/>
  <c r="A767" i="2" s="1"/>
  <c r="A773" i="2" s="1"/>
  <c r="A774" i="2" s="1"/>
  <c r="A776" i="2" s="1"/>
  <c r="A777" i="2" s="1"/>
  <c r="A778" i="2" s="1"/>
  <c r="A779" i="2" s="1"/>
  <c r="A780" i="2" s="1"/>
  <c r="A781" i="2" s="1"/>
  <c r="A783" i="2" s="1"/>
  <c r="E720" i="2"/>
  <c r="E719" i="2"/>
  <c r="E717" i="2"/>
  <c r="E716" i="2"/>
  <c r="E715" i="2"/>
  <c r="E714" i="2"/>
  <c r="E713" i="2"/>
  <c r="E711" i="2"/>
  <c r="E710" i="2"/>
  <c r="E709" i="2"/>
  <c r="E708" i="2"/>
  <c r="E707" i="2"/>
  <c r="E706" i="2"/>
  <c r="E705" i="2"/>
  <c r="E704" i="2"/>
  <c r="E703" i="2"/>
  <c r="E701" i="2"/>
  <c r="E700" i="2"/>
  <c r="E699" i="2"/>
  <c r="E698" i="2"/>
  <c r="A698" i="2"/>
  <c r="A699" i="2" s="1"/>
  <c r="A700" i="2" s="1"/>
  <c r="A701" i="2" s="1"/>
  <c r="A703" i="2" s="1"/>
  <c r="A714" i="2" s="1"/>
  <c r="E697" i="2"/>
  <c r="E696" i="2"/>
  <c r="E695" i="2"/>
  <c r="A695" i="2"/>
  <c r="E694" i="2"/>
  <c r="E691" i="2"/>
  <c r="E690" i="2"/>
  <c r="E689" i="2"/>
  <c r="E688" i="2"/>
  <c r="E687" i="2"/>
  <c r="E686" i="2"/>
  <c r="E684" i="2"/>
  <c r="E683" i="2"/>
  <c r="E682" i="2"/>
  <c r="E681" i="2"/>
  <c r="E680" i="2"/>
  <c r="E679" i="2"/>
  <c r="E678" i="2"/>
  <c r="E677" i="2"/>
  <c r="E675" i="2"/>
  <c r="E674" i="2"/>
  <c r="G673" i="2"/>
  <c r="E673" i="2"/>
  <c r="E672" i="2"/>
  <c r="E671" i="2"/>
  <c r="E670" i="2"/>
  <c r="E669" i="2"/>
  <c r="E668" i="2"/>
  <c r="E667" i="2"/>
  <c r="E666" i="2"/>
  <c r="E665" i="2"/>
  <c r="E664" i="2"/>
  <c r="E663" i="2"/>
  <c r="E662" i="2"/>
  <c r="E661" i="2"/>
  <c r="E660" i="2"/>
  <c r="E659" i="2"/>
  <c r="E658" i="2"/>
  <c r="E657" i="2"/>
  <c r="E656" i="2"/>
  <c r="E655" i="2"/>
  <c r="E654" i="2"/>
  <c r="E653" i="2"/>
  <c r="E652" i="2"/>
  <c r="E651" i="2"/>
  <c r="E650" i="2"/>
  <c r="E648" i="2"/>
  <c r="E647" i="2"/>
  <c r="E646" i="2"/>
  <c r="E645" i="2"/>
  <c r="E644" i="2"/>
  <c r="E643" i="2"/>
  <c r="E642" i="2"/>
  <c r="E641" i="2"/>
  <c r="E640" i="2"/>
  <c r="E639" i="2"/>
  <c r="E638" i="2"/>
  <c r="E636" i="2"/>
  <c r="E634" i="2"/>
  <c r="E633" i="2"/>
  <c r="E631" i="2"/>
  <c r="E630" i="2"/>
  <c r="E629" i="2"/>
  <c r="E628" i="2"/>
  <c r="E627" i="2"/>
  <c r="E624" i="2"/>
  <c r="E622" i="2"/>
  <c r="E621" i="2"/>
  <c r="E617" i="2"/>
  <c r="E616" i="2"/>
  <c r="E615" i="2"/>
  <c r="E614" i="2"/>
  <c r="E613" i="2"/>
  <c r="E612" i="2"/>
  <c r="E611" i="2"/>
  <c r="E610" i="2"/>
  <c r="E609" i="2"/>
  <c r="E607" i="2"/>
  <c r="E606" i="2"/>
  <c r="E605" i="2"/>
  <c r="E604" i="2"/>
  <c r="E602" i="2"/>
  <c r="E601" i="2"/>
  <c r="E599" i="2"/>
  <c r="E596" i="2"/>
  <c r="E595" i="2"/>
  <c r="E594" i="2"/>
  <c r="E593" i="2"/>
  <c r="E590" i="2"/>
  <c r="E588" i="2"/>
  <c r="E579" i="2"/>
  <c r="G988" i="2"/>
  <c r="E576" i="2"/>
  <c r="E575" i="2"/>
  <c r="E574" i="2"/>
  <c r="E573" i="2"/>
  <c r="E572" i="2"/>
  <c r="E571" i="2"/>
  <c r="E570" i="2"/>
  <c r="E569" i="2"/>
  <c r="E567" i="2"/>
  <c r="A567" i="2"/>
  <c r="A569" i="2" s="1"/>
  <c r="A571" i="2" s="1"/>
  <c r="A581" i="2" s="1"/>
  <c r="A588" i="2" s="1"/>
  <c r="A590" i="2" s="1"/>
  <c r="A591" i="2" s="1"/>
  <c r="A592" i="2" s="1"/>
  <c r="A594" i="2" s="1"/>
  <c r="A595" i="2" s="1"/>
  <c r="A596" i="2" s="1"/>
  <c r="A599" i="2" s="1"/>
  <c r="A600" i="2" s="1"/>
  <c r="A601" i="2" s="1"/>
  <c r="A602" i="2" s="1"/>
  <c r="A604" i="2" s="1"/>
  <c r="A606" i="2" s="1"/>
  <c r="A609" i="2" s="1"/>
  <c r="A611" i="2" s="1"/>
  <c r="A613" i="2" s="1"/>
  <c r="A614" i="2" s="1"/>
  <c r="A620" i="2" s="1"/>
  <c r="A621" i="2" s="1"/>
  <c r="A686" i="2" s="1"/>
  <c r="A687" i="2" s="1"/>
  <c r="A688" i="2" s="1"/>
  <c r="A689" i="2" s="1"/>
  <c r="A690" i="2" s="1"/>
  <c r="A691" i="2" s="1"/>
  <c r="E564" i="2"/>
  <c r="A564" i="2"/>
  <c r="E563" i="2"/>
  <c r="E560" i="2"/>
  <c r="E557" i="2"/>
  <c r="E556" i="2"/>
  <c r="E555" i="2"/>
  <c r="E554" i="2"/>
  <c r="E553" i="2"/>
  <c r="E552" i="2"/>
  <c r="E551" i="2"/>
  <c r="E550" i="2"/>
  <c r="E549" i="2"/>
  <c r="E548" i="2"/>
  <c r="E547" i="2"/>
  <c r="E546" i="2"/>
  <c r="E545" i="2"/>
  <c r="E544" i="2"/>
  <c r="E543" i="2"/>
  <c r="E538" i="2"/>
  <c r="G537" i="2"/>
  <c r="E537" i="2" s="1"/>
  <c r="E535" i="2"/>
  <c r="E534" i="2"/>
  <c r="E533" i="2"/>
  <c r="E531" i="2"/>
  <c r="E530" i="2"/>
  <c r="E528" i="2"/>
  <c r="E527" i="2"/>
  <c r="E526" i="2"/>
  <c r="E524" i="2"/>
  <c r="E523" i="2"/>
  <c r="E522" i="2"/>
  <c r="E517" i="2"/>
  <c r="E515" i="2"/>
  <c r="E514" i="2"/>
  <c r="E513" i="2"/>
  <c r="E512" i="2"/>
  <c r="E511" i="2"/>
  <c r="E510" i="2"/>
  <c r="E508" i="2"/>
  <c r="E506" i="2"/>
  <c r="E505" i="2"/>
  <c r="E504" i="2"/>
  <c r="E503" i="2"/>
  <c r="E502" i="2"/>
  <c r="E501" i="2"/>
  <c r="E500" i="2"/>
  <c r="E498" i="2"/>
  <c r="E496" i="2"/>
  <c r="E494" i="2"/>
  <c r="E493" i="2"/>
  <c r="E492" i="2"/>
  <c r="E491" i="2"/>
  <c r="E490" i="2"/>
  <c r="E489" i="2"/>
  <c r="E487" i="2"/>
  <c r="E484" i="2"/>
  <c r="E483" i="2"/>
  <c r="E482" i="2"/>
  <c r="E481" i="2"/>
  <c r="E480" i="2"/>
  <c r="E479" i="2"/>
  <c r="E478" i="2"/>
  <c r="E477" i="2"/>
  <c r="E475" i="2"/>
  <c r="E474" i="2"/>
  <c r="E473" i="2"/>
  <c r="E472" i="2"/>
  <c r="E471" i="2"/>
  <c r="E470" i="2"/>
  <c r="E469" i="2"/>
  <c r="E468" i="2"/>
  <c r="E467" i="2"/>
  <c r="E464" i="2"/>
  <c r="E463" i="2"/>
  <c r="E462" i="2"/>
  <c r="E461" i="2"/>
  <c r="E460" i="2"/>
  <c r="E459" i="2"/>
  <c r="E458" i="2"/>
  <c r="E457" i="2"/>
  <c r="E456" i="2"/>
  <c r="E443" i="2"/>
  <c r="E442" i="2"/>
  <c r="E441"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1" i="2"/>
  <c r="E400" i="2"/>
  <c r="E399" i="2"/>
  <c r="E398" i="2"/>
  <c r="E397" i="2"/>
  <c r="E396" i="2"/>
  <c r="E395" i="2"/>
  <c r="E394" i="2"/>
  <c r="E393" i="2"/>
  <c r="E392" i="2"/>
  <c r="E391" i="2"/>
  <c r="E390" i="2"/>
  <c r="E389" i="2"/>
  <c r="E388" i="2"/>
  <c r="E385" i="2"/>
  <c r="E384" i="2"/>
  <c r="E383" i="2"/>
  <c r="E382" i="2"/>
  <c r="E381" i="2"/>
  <c r="E380" i="2"/>
  <c r="E379" i="2"/>
  <c r="E378" i="2"/>
  <c r="E377" i="2"/>
  <c r="E376" i="2"/>
  <c r="E375" i="2"/>
  <c r="E374" i="2"/>
  <c r="E373" i="2"/>
  <c r="E372" i="2"/>
  <c r="E371" i="2"/>
  <c r="E370" i="2"/>
  <c r="E369" i="2"/>
  <c r="E368" i="2"/>
  <c r="G367" i="2"/>
  <c r="E367" i="2" s="1"/>
  <c r="G940" i="2"/>
  <c r="E366" i="2"/>
  <c r="E365" i="2"/>
  <c r="E364" i="2"/>
  <c r="E362" i="2"/>
  <c r="E361" i="2"/>
  <c r="E360" i="2"/>
  <c r="E359" i="2"/>
  <c r="E358" i="2"/>
  <c r="E357" i="2"/>
  <c r="E356" i="2"/>
  <c r="E355" i="2"/>
  <c r="E354" i="2"/>
  <c r="E353" i="2"/>
  <c r="E352" i="2"/>
  <c r="E351" i="2"/>
  <c r="E349" i="2"/>
  <c r="E348" i="2"/>
  <c r="E347" i="2"/>
  <c r="E346" i="2"/>
  <c r="E345" i="2"/>
  <c r="E344" i="2"/>
  <c r="E343" i="2"/>
  <c r="E342" i="2"/>
  <c r="E341" i="2"/>
  <c r="E340" i="2"/>
  <c r="E338" i="2"/>
  <c r="E337" i="2"/>
  <c r="E336" i="2"/>
  <c r="E334" i="2"/>
  <c r="E333" i="2"/>
  <c r="E331" i="2"/>
  <c r="E330" i="2"/>
  <c r="E329" i="2"/>
  <c r="E328" i="2"/>
  <c r="E327" i="2"/>
  <c r="E315" i="2"/>
  <c r="E314" i="2"/>
  <c r="E313" i="2"/>
  <c r="E312" i="2"/>
  <c r="E310" i="2"/>
  <c r="E309" i="2"/>
  <c r="E308" i="2"/>
  <c r="E307" i="2"/>
  <c r="E306" i="2"/>
  <c r="E294" i="2"/>
  <c r="E293" i="2"/>
  <c r="E292" i="2"/>
  <c r="E291" i="2"/>
  <c r="E290" i="2"/>
  <c r="E289" i="2"/>
  <c r="E288" i="2"/>
  <c r="E287" i="2"/>
  <c r="E286" i="2"/>
  <c r="E285" i="2"/>
  <c r="E284" i="2"/>
  <c r="E283" i="2"/>
  <c r="E280" i="2"/>
  <c r="E279" i="2"/>
  <c r="G274" i="2"/>
  <c r="G275" i="2" s="1"/>
  <c r="G272" i="2"/>
  <c r="G276" i="2" s="1"/>
  <c r="G277" i="2" s="1"/>
  <c r="E277" i="2" s="1"/>
  <c r="E271" i="2"/>
  <c r="E270" i="2"/>
  <c r="E269" i="2"/>
  <c r="E267" i="2"/>
  <c r="E262" i="2"/>
  <c r="E261" i="2"/>
  <c r="E259" i="2"/>
  <c r="G255" i="2"/>
  <c r="G252" i="2"/>
  <c r="G256" i="2" s="1"/>
  <c r="E248" i="2"/>
  <c r="E247" i="2"/>
  <c r="E241" i="2"/>
  <c r="E238" i="2"/>
  <c r="E237" i="2"/>
  <c r="E236" i="2"/>
  <c r="E230" i="2"/>
  <c r="E229" i="2"/>
  <c r="E228" i="2"/>
  <c r="E227" i="2"/>
  <c r="E226" i="2"/>
  <c r="E225" i="2"/>
  <c r="E224" i="2"/>
  <c r="E223" i="2"/>
  <c r="E222" i="2"/>
  <c r="E221" i="2"/>
  <c r="E219" i="2"/>
  <c r="E218" i="2"/>
  <c r="E217" i="2"/>
  <c r="E215" i="2"/>
  <c r="E214" i="2"/>
  <c r="E213" i="2"/>
  <c r="E212" i="2"/>
  <c r="E211" i="2"/>
  <c r="E210" i="2"/>
  <c r="E209" i="2"/>
  <c r="E208" i="2"/>
  <c r="E207" i="2"/>
  <c r="E206" i="2"/>
  <c r="E204" i="2"/>
  <c r="E201" i="2"/>
  <c r="E200" i="2"/>
  <c r="E197" i="2"/>
  <c r="E195" i="2"/>
  <c r="E194" i="2"/>
  <c r="E193" i="2"/>
  <c r="E191" i="2"/>
  <c r="E190" i="2"/>
  <c r="E187" i="2"/>
  <c r="E186" i="2"/>
  <c r="E185" i="2"/>
  <c r="E183" i="2"/>
  <c r="E182" i="2"/>
  <c r="E181" i="2"/>
  <c r="E175" i="2"/>
  <c r="E173" i="2"/>
  <c r="E171" i="2"/>
  <c r="E170" i="2"/>
  <c r="E169" i="2"/>
  <c r="E167" i="2"/>
  <c r="E166" i="2"/>
  <c r="E165" i="2"/>
  <c r="E163" i="2"/>
  <c r="E162" i="2"/>
  <c r="E161" i="2"/>
  <c r="E159" i="2"/>
  <c r="E158" i="2"/>
  <c r="E157" i="2"/>
  <c r="A157" i="2"/>
  <c r="A161" i="2" s="1"/>
  <c r="A165" i="2" s="1"/>
  <c r="A169" i="2" s="1"/>
  <c r="A173" i="2" s="1"/>
  <c r="A177" i="2" s="1"/>
  <c r="A181" i="2" s="1"/>
  <c r="A185" i="2" s="1"/>
  <c r="A189" i="2" s="1"/>
  <c r="A193" i="2" s="1"/>
  <c r="A197" i="2" s="1"/>
  <c r="A200" i="2" s="1"/>
  <c r="A203" i="2" s="1"/>
  <c r="A206" i="2" s="1"/>
  <c r="A211" i="2" s="1"/>
  <c r="A217" i="2" s="1"/>
  <c r="A221" i="2" s="1"/>
  <c r="A223" i="2" s="1"/>
  <c r="A225" i="2" s="1"/>
  <c r="A227" i="2" s="1"/>
  <c r="A229" i="2" s="1"/>
  <c r="A232" i="2" s="1"/>
  <c r="A236" i="2" s="1"/>
  <c r="A240" i="2" s="1"/>
  <c r="A259" i="2" s="1"/>
  <c r="A279" i="2" s="1"/>
  <c r="A283" i="2" s="1"/>
  <c r="A287" i="2" s="1"/>
  <c r="A291" i="2" s="1"/>
  <c r="A306" i="2" s="1"/>
  <c r="A307" i="2" s="1"/>
  <c r="A309" i="2" s="1"/>
  <c r="A312" i="2" s="1"/>
  <c r="A328" i="2" s="1"/>
  <c r="A329" i="2" s="1"/>
  <c r="A331" i="2" s="1"/>
  <c r="A333" i="2" s="1"/>
  <c r="A336" i="2" s="1"/>
  <c r="A338" i="2" s="1"/>
  <c r="A340" i="2" s="1"/>
  <c r="A363" i="2" s="1"/>
  <c r="A366" i="2" s="1"/>
  <c r="A377" i="2" s="1"/>
  <c r="A378" i="2" s="1"/>
  <c r="A379" i="2" s="1"/>
  <c r="A387" i="2" s="1"/>
  <c r="A393" i="2" s="1"/>
  <c r="A394" i="2" s="1"/>
  <c r="A397" i="2" s="1"/>
  <c r="A403" i="2" s="1"/>
  <c r="A404" i="2" s="1"/>
  <c r="A405" i="2" s="1"/>
  <c r="A415" i="2" s="1"/>
  <c r="A421" i="2" s="1"/>
  <c r="A429" i="2" s="1"/>
  <c r="A430" i="2" s="1"/>
  <c r="A441" i="2" s="1"/>
  <c r="A456" i="2" s="1"/>
  <c r="A464" i="2" s="1"/>
  <c r="A467" i="2" s="1"/>
  <c r="E153" i="2"/>
  <c r="G149" i="2"/>
  <c r="G148" i="2" s="1"/>
  <c r="E148" i="2" s="1"/>
  <c r="G147" i="2"/>
  <c r="G146" i="2" s="1"/>
  <c r="E146" i="2" s="1"/>
  <c r="G145" i="2"/>
  <c r="E145" i="2"/>
  <c r="G144" i="2"/>
  <c r="E144" i="2"/>
  <c r="E143" i="2"/>
  <c r="E142" i="2"/>
  <c r="E141" i="2"/>
  <c r="E140" i="2"/>
  <c r="E139" i="2"/>
  <c r="E138" i="2"/>
  <c r="E137" i="2"/>
  <c r="E136" i="2"/>
  <c r="E135" i="2"/>
  <c r="E134" i="2"/>
  <c r="E133" i="2"/>
  <c r="E132" i="2"/>
  <c r="E131" i="2"/>
  <c r="E130" i="2"/>
  <c r="E129" i="2"/>
  <c r="E128" i="2"/>
  <c r="E127" i="2"/>
  <c r="E126" i="2"/>
  <c r="E124" i="2"/>
  <c r="E122" i="2"/>
  <c r="E121" i="2"/>
  <c r="E120" i="2"/>
  <c r="E119" i="2"/>
  <c r="E117" i="2"/>
  <c r="E116" i="2"/>
  <c r="E115" i="2"/>
  <c r="E114" i="2"/>
  <c r="E113" i="2"/>
  <c r="E110" i="2"/>
  <c r="E109" i="2"/>
  <c r="E108" i="2"/>
  <c r="E105" i="2"/>
  <c r="E104" i="2"/>
  <c r="E103" i="2"/>
  <c r="E102" i="2"/>
  <c r="E101" i="2"/>
  <c r="G100" i="2"/>
  <c r="G910" i="2" s="1"/>
  <c r="E100" i="2"/>
  <c r="E97" i="2"/>
  <c r="E96" i="2"/>
  <c r="E95" i="2"/>
  <c r="E94" i="2"/>
  <c r="E93" i="2"/>
  <c r="E92" i="2"/>
  <c r="E91" i="2"/>
  <c r="E90" i="2"/>
  <c r="E89" i="2"/>
  <c r="E88" i="2"/>
  <c r="E87" i="2"/>
  <c r="E86" i="2"/>
  <c r="E85" i="2"/>
  <c r="E84" i="2"/>
  <c r="E83" i="2"/>
  <c r="E82" i="2"/>
  <c r="E81" i="2"/>
  <c r="E80" i="2"/>
  <c r="E79" i="2"/>
  <c r="E78" i="2"/>
  <c r="E77" i="2"/>
  <c r="E75" i="2"/>
  <c r="A75" i="2"/>
  <c r="A77" i="2" s="1"/>
  <c r="A78" i="2" s="1"/>
  <c r="A79" i="2" s="1"/>
  <c r="A80" i="2" s="1"/>
  <c r="A86" i="2" s="1"/>
  <c r="A92" i="2" s="1"/>
  <c r="A101" i="2" s="1"/>
  <c r="A102" i="2" s="1"/>
  <c r="A103" i="2" s="1"/>
  <c r="A104" i="2" s="1"/>
  <c r="A105" i="2" s="1"/>
  <c r="A106" i="2" s="1"/>
  <c r="A108" i="2" s="1"/>
  <c r="A109" i="2" s="1"/>
  <c r="A110" i="2" s="1"/>
  <c r="A112" i="2" s="1"/>
  <c r="A119" i="2" s="1"/>
  <c r="A146" i="2" s="1"/>
  <c r="E74"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A13" i="2"/>
  <c r="A14" i="2" s="1"/>
  <c r="A15" i="2" s="1"/>
  <c r="A16" i="2" s="1"/>
  <c r="A17" i="2" s="1"/>
  <c r="A19" i="2" s="1"/>
  <c r="A21" i="2" s="1"/>
  <c r="A23" i="2" s="1"/>
  <c r="A25" i="2" s="1"/>
  <c r="A27" i="2" s="1"/>
  <c r="A30" i="2" s="1"/>
  <c r="A32" i="2" s="1"/>
  <c r="A33" i="2" s="1"/>
  <c r="A34" i="2" s="1"/>
  <c r="A35" i="2" s="1"/>
  <c r="A36" i="2" s="1"/>
  <c r="A37" i="2" s="1"/>
  <c r="A38" i="2" s="1"/>
  <c r="A39" i="2" s="1"/>
  <c r="A40" i="2" s="1"/>
  <c r="A41" i="2" s="1"/>
  <c r="A42" i="2" s="1"/>
  <c r="A43" i="2" s="1"/>
  <c r="E12" i="2"/>
  <c r="E8" i="2"/>
  <c r="E7" i="2"/>
  <c r="D7" i="2"/>
  <c r="D8"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4" i="2" s="1"/>
  <c r="D75" i="2" s="1"/>
  <c r="D77" i="2" s="1"/>
  <c r="D78" i="2" s="1"/>
  <c r="D79" i="2" s="1"/>
  <c r="D80" i="2" s="1"/>
  <c r="D81" i="2" s="1"/>
  <c r="D82" i="2" s="1"/>
  <c r="D83" i="2" s="1"/>
  <c r="D84" i="2" s="1"/>
  <c r="D85" i="2" s="1"/>
  <c r="D86" i="2" s="1"/>
  <c r="D87" i="2" s="1"/>
  <c r="D88" i="2" s="1"/>
  <c r="D89" i="2" s="1"/>
  <c r="D90" i="2" s="1"/>
  <c r="D91" i="2" s="1"/>
  <c r="D92" i="2" s="1"/>
  <c r="D93" i="2" s="1"/>
  <c r="D94" i="2" s="1"/>
  <c r="D95" i="2" s="1"/>
  <c r="D96" i="2" s="1"/>
  <c r="D97" i="2" s="1"/>
  <c r="D101" i="2" s="1"/>
  <c r="D102" i="2" s="1"/>
  <c r="D103" i="2" s="1"/>
  <c r="D104" i="2" s="1"/>
  <c r="D105" i="2" s="1"/>
  <c r="D106" i="2" s="1"/>
  <c r="D108" i="2" s="1"/>
  <c r="D109" i="2" s="1"/>
  <c r="D110" i="2" s="1"/>
  <c r="D112" i="2" s="1"/>
  <c r="D113" i="2" s="1"/>
  <c r="D114" i="2" s="1"/>
  <c r="D115" i="2" s="1"/>
  <c r="D116" i="2" s="1"/>
  <c r="D117" i="2" s="1"/>
  <c r="D119" i="2" s="1"/>
  <c r="D120" i="2" s="1"/>
  <c r="D121" i="2" s="1"/>
  <c r="D122" i="2" s="1"/>
  <c r="D123" i="2" s="1"/>
  <c r="D124" i="2" s="1"/>
  <c r="D125" i="2" s="1"/>
  <c r="D126" i="2" s="1"/>
  <c r="D127" i="2" s="1"/>
  <c r="D128" i="2" s="1"/>
  <c r="D129" i="2" s="1"/>
  <c r="D130" i="2" s="1"/>
  <c r="D131" i="2" s="1"/>
  <c r="D132" i="2" s="1"/>
  <c r="D133" i="2" s="1"/>
  <c r="D134" i="2" s="1"/>
  <c r="D135" i="2" s="1"/>
  <c r="D136" i="2" s="1"/>
  <c r="D137" i="2" s="1"/>
  <c r="D138" i="2" s="1"/>
  <c r="D139" i="2" s="1"/>
  <c r="D140" i="2" s="1"/>
  <c r="D141" i="2" s="1"/>
  <c r="D142" i="2" s="1"/>
  <c r="D143" i="2" s="1"/>
  <c r="D144" i="2" s="1"/>
  <c r="D146" i="2" s="1"/>
  <c r="D148" i="2" s="1"/>
  <c r="D153" i="2" s="1"/>
  <c r="D154" i="2" s="1"/>
  <c r="D155" i="2" s="1"/>
  <c r="D157" i="2" s="1"/>
  <c r="D158" i="2" s="1"/>
  <c r="D159" i="2" s="1"/>
  <c r="D161" i="2" s="1"/>
  <c r="D162" i="2" s="1"/>
  <c r="D163" i="2" s="1"/>
  <c r="D165" i="2" s="1"/>
  <c r="D166" i="2" s="1"/>
  <c r="D167" i="2" s="1"/>
  <c r="D169" i="2" s="1"/>
  <c r="D170" i="2" s="1"/>
  <c r="D171" i="2" s="1"/>
  <c r="D173" i="2" s="1"/>
  <c r="D174" i="2" s="1"/>
  <c r="D175" i="2" s="1"/>
  <c r="D177" i="2" s="1"/>
  <c r="D178" i="2" s="1"/>
  <c r="D179" i="2" s="1"/>
  <c r="D181" i="2" s="1"/>
  <c r="D182" i="2" s="1"/>
  <c r="D183" i="2" s="1"/>
  <c r="D185" i="2" s="1"/>
  <c r="D186" i="2" s="1"/>
  <c r="D187" i="2" s="1"/>
  <c r="D189" i="2" s="1"/>
  <c r="D190" i="2" s="1"/>
  <c r="D191" i="2" s="1"/>
  <c r="D193" i="2" s="1"/>
  <c r="D194" i="2" s="1"/>
  <c r="D195" i="2" s="1"/>
  <c r="D197" i="2" s="1"/>
  <c r="D198" i="2" s="1"/>
  <c r="D200" i="2" s="1"/>
  <c r="D201" i="2" s="1"/>
  <c r="D203" i="2" s="1"/>
  <c r="D204" i="2" s="1"/>
  <c r="D206" i="2" s="1"/>
  <c r="D207" i="2" s="1"/>
  <c r="D208" i="2" s="1"/>
  <c r="D209" i="2" s="1"/>
  <c r="D210" i="2" s="1"/>
  <c r="D211" i="2" s="1"/>
  <c r="D212" i="2" s="1"/>
  <c r="D213" i="2" s="1"/>
  <c r="D214" i="2" s="1"/>
  <c r="D215" i="2" s="1"/>
  <c r="D217" i="2" s="1"/>
  <c r="D218" i="2" s="1"/>
  <c r="D219" i="2" s="1"/>
  <c r="D221" i="2" s="1"/>
  <c r="D222" i="2" s="1"/>
  <c r="D223" i="2" s="1"/>
  <c r="D224" i="2" s="1"/>
  <c r="D225" i="2" s="1"/>
  <c r="D226" i="2" s="1"/>
  <c r="D227" i="2" s="1"/>
  <c r="D228" i="2" s="1"/>
  <c r="D229" i="2" s="1"/>
  <c r="D230" i="2" s="1"/>
  <c r="D232" i="2" s="1"/>
  <c r="D233" i="2" s="1"/>
  <c r="D234" i="2" s="1"/>
  <c r="D236" i="2" s="1"/>
  <c r="D237" i="2" s="1"/>
  <c r="D238" i="2" s="1"/>
  <c r="D241" i="2" s="1"/>
  <c r="D242" i="2" s="1"/>
  <c r="D243" i="2" s="1"/>
  <c r="D244" i="2" s="1"/>
  <c r="D245" i="2" s="1"/>
  <c r="D246" i="2" s="1"/>
  <c r="D247" i="2" s="1"/>
  <c r="D248" i="2" s="1"/>
  <c r="D249" i="2" s="1"/>
  <c r="D250" i="2" s="1"/>
  <c r="D251" i="2" s="1"/>
  <c r="D253" i="2" s="1"/>
  <c r="D255" i="2" s="1"/>
  <c r="D257" i="2" s="1"/>
  <c r="D259" i="2" s="1"/>
  <c r="D260" i="2" s="1"/>
  <c r="D261" i="2" s="1"/>
  <c r="D262" i="2" s="1"/>
  <c r="D263" i="2" s="1"/>
  <c r="D264" i="2" s="1"/>
  <c r="D265" i="2" s="1"/>
  <c r="D266" i="2" s="1"/>
  <c r="D267" i="2" s="1"/>
  <c r="D268" i="2" s="1"/>
  <c r="D269" i="2" s="1"/>
  <c r="D270" i="2" s="1"/>
  <c r="D271" i="2" s="1"/>
  <c r="D273" i="2" s="1"/>
  <c r="D275" i="2" s="1"/>
  <c r="D277" i="2" s="1"/>
  <c r="D279" i="2" s="1"/>
  <c r="D280" i="2" s="1"/>
  <c r="D283" i="2" s="1"/>
  <c r="D284" i="2" s="1"/>
  <c r="D285" i="2" s="1"/>
  <c r="D286" i="2" s="1"/>
  <c r="D287" i="2" s="1"/>
  <c r="D288" i="2" s="1"/>
  <c r="D289" i="2" s="1"/>
  <c r="D290" i="2" s="1"/>
  <c r="D291" i="2" s="1"/>
  <c r="D292" i="2" s="1"/>
  <c r="D293" i="2" s="1"/>
  <c r="D294" i="2" s="1"/>
  <c r="D295" i="2" s="1"/>
  <c r="D296" i="2" s="1"/>
  <c r="D297" i="2" s="1"/>
  <c r="D298" i="2" s="1"/>
  <c r="D299" i="2" s="1"/>
  <c r="D300" i="2" s="1"/>
  <c r="D301" i="2" s="1"/>
  <c r="D302" i="2" s="1"/>
  <c r="D303" i="2" s="1"/>
  <c r="D304" i="2" s="1"/>
  <c r="D306" i="2" s="1"/>
  <c r="D307" i="2" s="1"/>
  <c r="D308" i="2" s="1"/>
  <c r="D309" i="2" s="1"/>
  <c r="D310" i="2" s="1"/>
  <c r="D312" i="2" s="1"/>
  <c r="D313" i="2" s="1"/>
  <c r="D314" i="2" s="1"/>
  <c r="D315" i="2" s="1"/>
  <c r="D316" i="2" s="1"/>
  <c r="D317" i="2" s="1"/>
  <c r="D318" i="2" s="1"/>
  <c r="D319" i="2" s="1"/>
  <c r="D320" i="2" s="1"/>
  <c r="D321" i="2" s="1"/>
  <c r="D322" i="2" s="1"/>
  <c r="D323" i="2" s="1"/>
  <c r="D324" i="2" s="1"/>
  <c r="D325" i="2" s="1"/>
  <c r="D326" i="2" s="1"/>
  <c r="D327" i="2" s="1"/>
  <c r="D328" i="2" s="1"/>
  <c r="D329" i="2" s="1"/>
  <c r="D330" i="2" s="1"/>
  <c r="D331" i="2" s="1"/>
  <c r="D333" i="2" s="1"/>
  <c r="D334" i="2" s="1"/>
  <c r="D336" i="2" s="1"/>
  <c r="D337" i="2" s="1"/>
  <c r="D338" i="2" s="1"/>
  <c r="D339" i="2" s="1"/>
  <c r="D340" i="2" s="1"/>
  <c r="D341" i="2" s="1"/>
  <c r="D342" i="2" s="1"/>
  <c r="D343" i="2" s="1"/>
  <c r="D344" i="2" s="1"/>
  <c r="D345" i="2" s="1"/>
  <c r="D346" i="2" s="1"/>
  <c r="D347" i="2" s="1"/>
  <c r="D348" i="2" s="1"/>
  <c r="D349" i="2" s="1"/>
  <c r="D350" i="2" s="1"/>
  <c r="D351" i="2" s="1"/>
  <c r="D352" i="2" s="1"/>
  <c r="D353" i="2" s="1"/>
  <c r="D354" i="2" s="1"/>
  <c r="D355" i="2" s="1"/>
  <c r="D356" i="2" s="1"/>
  <c r="D357" i="2" s="1"/>
  <c r="D358" i="2" s="1"/>
  <c r="D359" i="2" s="1"/>
  <c r="D360" i="2" s="1"/>
  <c r="D361" i="2" s="1"/>
  <c r="D362" i="2" s="1"/>
  <c r="D363" i="2" s="1"/>
  <c r="D364" i="2" s="1"/>
  <c r="D365" i="2" s="1"/>
  <c r="D367" i="2" s="1"/>
  <c r="D368" i="2" s="1"/>
  <c r="D369" i="2" s="1"/>
  <c r="D370" i="2" s="1"/>
  <c r="D371" i="2" s="1"/>
  <c r="D372" i="2" s="1"/>
  <c r="D373" i="2" s="1"/>
  <c r="D374" i="2" s="1"/>
  <c r="D375" i="2" s="1"/>
  <c r="D376" i="2" s="1"/>
  <c r="D377" i="2" s="1"/>
  <c r="D378" i="2" s="1"/>
  <c r="D379" i="2" s="1"/>
  <c r="D380" i="2" s="1"/>
  <c r="D381" i="2" s="1"/>
  <c r="D382" i="2" s="1"/>
  <c r="D383" i="2" s="1"/>
  <c r="D384" i="2" s="1"/>
  <c r="D385" i="2" s="1"/>
  <c r="D386" i="2" s="1"/>
  <c r="D387" i="2" s="1"/>
  <c r="D388" i="2" s="1"/>
  <c r="D389" i="2" s="1"/>
  <c r="D390" i="2" s="1"/>
  <c r="D391" i="2" s="1"/>
  <c r="D392" i="2" s="1"/>
  <c r="D393" i="2" s="1"/>
  <c r="D394" i="2" s="1"/>
  <c r="D395" i="2" s="1"/>
  <c r="D396" i="2" s="1"/>
  <c r="D397" i="2" s="1"/>
  <c r="D398" i="2" s="1"/>
  <c r="D399" i="2" s="1"/>
  <c r="D400" i="2" s="1"/>
  <c r="D401" i="2" s="1"/>
  <c r="D403" i="2" s="1"/>
  <c r="D404" i="2" s="1"/>
  <c r="D405" i="2" s="1"/>
  <c r="D406" i="2" s="1"/>
  <c r="D407" i="2" s="1"/>
  <c r="D408" i="2" s="1"/>
  <c r="D409" i="2" s="1"/>
  <c r="D410" i="2" s="1"/>
  <c r="D411" i="2" s="1"/>
  <c r="D412" i="2" s="1"/>
  <c r="D413" i="2" s="1"/>
  <c r="D414" i="2" s="1"/>
  <c r="D415" i="2" s="1"/>
  <c r="D416" i="2" s="1"/>
  <c r="D417" i="2" s="1"/>
  <c r="D418" i="2" s="1"/>
  <c r="D419" i="2" s="1"/>
  <c r="D420" i="2" s="1"/>
  <c r="D421" i="2" s="1"/>
  <c r="D422" i="2" s="1"/>
  <c r="D423" i="2" s="1"/>
  <c r="D424" i="2" s="1"/>
  <c r="D425" i="2" s="1"/>
  <c r="D426" i="2" s="1"/>
  <c r="D427" i="2" s="1"/>
  <c r="D428" i="2" s="1"/>
  <c r="D429" i="2" s="1"/>
  <c r="D430" i="2" s="1"/>
  <c r="D431" i="2" s="1"/>
  <c r="D432" i="2" s="1"/>
  <c r="D433" i="2" s="1"/>
  <c r="D434" i="2" s="1"/>
  <c r="D435" i="2" s="1"/>
  <c r="D436" i="2" s="1"/>
  <c r="D437" i="2" s="1"/>
  <c r="D438" i="2" s="1"/>
  <c r="D439" i="2" s="1"/>
  <c r="D441" i="2" s="1"/>
  <c r="D442" i="2" s="1"/>
  <c r="D443" i="2" s="1"/>
  <c r="D444" i="2" s="1"/>
  <c r="D445" i="2" s="1"/>
  <c r="D446" i="2" s="1"/>
  <c r="D447" i="2" s="1"/>
  <c r="D448" i="2" s="1"/>
  <c r="D449" i="2" s="1"/>
  <c r="D450" i="2" s="1"/>
  <c r="D451" i="2" s="1"/>
  <c r="D452" i="2" s="1"/>
  <c r="D453" i="2" s="1"/>
  <c r="D454" i="2" s="1"/>
  <c r="D455" i="2" s="1"/>
  <c r="D456" i="2" s="1"/>
  <c r="D457" i="2" s="1"/>
  <c r="D458" i="2" s="1"/>
  <c r="D459" i="2" s="1"/>
  <c r="D460" i="2" s="1"/>
  <c r="D461" i="2" s="1"/>
  <c r="D462" i="2" s="1"/>
  <c r="D463" i="2" s="1"/>
  <c r="D464" i="2" s="1"/>
  <c r="D467" i="2" s="1"/>
  <c r="D468" i="2" s="1"/>
  <c r="D469" i="2" s="1"/>
  <c r="D470" i="2" s="1"/>
  <c r="D471" i="2" s="1"/>
  <c r="D472" i="2" s="1"/>
  <c r="D473" i="2" s="1"/>
  <c r="D474" i="2" s="1"/>
  <c r="D475" i="2" s="1"/>
  <c r="D477" i="2" s="1"/>
  <c r="D478" i="2" s="1"/>
  <c r="D479" i="2" s="1"/>
  <c r="D480" i="2" s="1"/>
  <c r="D481" i="2" s="1"/>
  <c r="D482" i="2" s="1"/>
  <c r="D483" i="2" s="1"/>
  <c r="D484" i="2" s="1"/>
  <c r="D487" i="2" s="1"/>
  <c r="D488" i="2" s="1"/>
  <c r="D489" i="2" s="1"/>
  <c r="D490" i="2" s="1"/>
  <c r="D491" i="2" s="1"/>
  <c r="D492" i="2" s="1"/>
  <c r="D493" i="2" s="1"/>
  <c r="D494" i="2" s="1"/>
  <c r="D496" i="2" s="1"/>
  <c r="D497" i="2" s="1"/>
  <c r="D498" i="2" s="1"/>
  <c r="D499" i="2" s="1"/>
  <c r="D500" i="2" s="1"/>
  <c r="D501" i="2" s="1"/>
  <c r="D502" i="2" s="1"/>
  <c r="D503" i="2" s="1"/>
  <c r="D504" i="2" s="1"/>
  <c r="D505" i="2" s="1"/>
  <c r="D506" i="2" s="1"/>
  <c r="D507" i="2" s="1"/>
  <c r="D508" i="2" s="1"/>
  <c r="D509" i="2" s="1"/>
  <c r="D510" i="2" s="1"/>
  <c r="D511" i="2" s="1"/>
  <c r="D512" i="2" s="1"/>
  <c r="D513" i="2" s="1"/>
  <c r="D514" i="2" s="1"/>
  <c r="D515" i="2" s="1"/>
  <c r="D517" i="2" s="1"/>
  <c r="D518" i="2" s="1"/>
  <c r="D519" i="2" s="1"/>
  <c r="D520" i="2" s="1"/>
  <c r="D521" i="2" s="1"/>
  <c r="D522" i="2" s="1"/>
  <c r="D523" i="2" s="1"/>
  <c r="D524" i="2" s="1"/>
  <c r="D526" i="2" s="1"/>
  <c r="D527" i="2" s="1"/>
  <c r="D528" i="2" s="1"/>
  <c r="D529" i="2" s="1"/>
  <c r="D530" i="2" s="1"/>
  <c r="D531" i="2" s="1"/>
  <c r="D532" i="2" s="1"/>
  <c r="D533" i="2" s="1"/>
  <c r="D534" i="2" s="1"/>
  <c r="D535" i="2" s="1"/>
  <c r="D536" i="2" s="1"/>
  <c r="D538" i="2" s="1"/>
  <c r="D539" i="2" s="1"/>
  <c r="D540" i="2" s="1"/>
  <c r="D541" i="2" s="1"/>
  <c r="D543" i="2" s="1"/>
  <c r="D544" i="2" s="1"/>
  <c r="D545" i="2" s="1"/>
  <c r="D546" i="2" s="1"/>
  <c r="D547" i="2" s="1"/>
  <c r="D548" i="2" s="1"/>
  <c r="D549" i="2" s="1"/>
  <c r="D550" i="2" s="1"/>
  <c r="D551" i="2" s="1"/>
  <c r="D552" i="2" s="1"/>
  <c r="D553" i="2" s="1"/>
  <c r="D554" i="2" s="1"/>
  <c r="D555" i="2" s="1"/>
  <c r="D556" i="2" s="1"/>
  <c r="D557" i="2" s="1"/>
  <c r="D558" i="2" s="1"/>
  <c r="D559" i="2" s="1"/>
  <c r="D560" i="2" s="1"/>
  <c r="D563" i="2" s="1"/>
  <c r="D564" i="2" s="1"/>
  <c r="D565" i="2" s="1"/>
  <c r="D566" i="2" s="1"/>
  <c r="D567" i="2" s="1"/>
  <c r="D568" i="2" s="1"/>
  <c r="D569" i="2" s="1"/>
  <c r="D570" i="2" s="1"/>
  <c r="D571" i="2" s="1"/>
  <c r="D572" i="2" s="1"/>
  <c r="D573" i="2" s="1"/>
  <c r="D574" i="2" s="1"/>
  <c r="D575" i="2" s="1"/>
  <c r="D576" i="2" s="1"/>
  <c r="D577" i="2" s="1"/>
  <c r="D579" i="2" s="1"/>
  <c r="D581" i="2" s="1"/>
  <c r="D582" i="2" s="1"/>
  <c r="D583" i="2" s="1"/>
  <c r="D584" i="2" s="1"/>
  <c r="D585" i="2" s="1"/>
  <c r="D586" i="2" s="1"/>
  <c r="D588" i="2" s="1"/>
  <c r="D589" i="2" s="1"/>
  <c r="D590" i="2" s="1"/>
  <c r="D591" i="2" s="1"/>
  <c r="D592" i="2" s="1"/>
  <c r="D593" i="2" s="1"/>
  <c r="D594" i="2" s="1"/>
  <c r="D595" i="2" s="1"/>
  <c r="D596" i="2" s="1"/>
  <c r="D597" i="2" s="1"/>
  <c r="D598" i="2" s="1"/>
  <c r="D599" i="2" s="1"/>
  <c r="D600" i="2" s="1"/>
  <c r="D601" i="2" s="1"/>
  <c r="D602" i="2" s="1"/>
  <c r="D604" i="2" s="1"/>
  <c r="D605" i="2" s="1"/>
  <c r="D606" i="2" s="1"/>
  <c r="D607" i="2" s="1"/>
  <c r="D609" i="2" s="1"/>
  <c r="D610" i="2" s="1"/>
  <c r="D611" i="2" s="1"/>
  <c r="D612" i="2" s="1"/>
  <c r="D613" i="2" s="1"/>
  <c r="D614" i="2" s="1"/>
  <c r="D615" i="2" s="1"/>
  <c r="D616" i="2" s="1"/>
  <c r="D617" i="2" s="1"/>
  <c r="D618" i="2" s="1"/>
  <c r="D620" i="2" s="1"/>
  <c r="D621" i="2" s="1"/>
  <c r="D622" i="2" s="1"/>
  <c r="D623" i="2" s="1"/>
  <c r="D624" i="2" s="1"/>
  <c r="D625" i="2" s="1"/>
  <c r="D626" i="2" s="1"/>
  <c r="D627" i="2" s="1"/>
  <c r="D628" i="2" s="1"/>
  <c r="D629" i="2" s="1"/>
  <c r="D630" i="2" s="1"/>
  <c r="D631" i="2" s="1"/>
  <c r="D632" i="2" s="1"/>
  <c r="D633" i="2" s="1"/>
  <c r="D634" i="2" s="1"/>
  <c r="D635" i="2" s="1"/>
  <c r="D636" i="2" s="1"/>
  <c r="D637" i="2" s="1"/>
  <c r="D638" i="2" s="1"/>
  <c r="D639" i="2" s="1"/>
  <c r="D640" i="2" s="1"/>
  <c r="D641" i="2" s="1"/>
  <c r="D642" i="2" s="1"/>
  <c r="D643" i="2" s="1"/>
  <c r="D644" i="2" s="1"/>
  <c r="D645" i="2" s="1"/>
  <c r="D646" i="2" s="1"/>
  <c r="D647" i="2" s="1"/>
  <c r="D648" i="2" s="1"/>
  <c r="D649" i="2" s="1"/>
  <c r="D650" i="2" s="1"/>
  <c r="D651" i="2" s="1"/>
  <c r="D652" i="2" s="1"/>
  <c r="D653" i="2" s="1"/>
  <c r="D654" i="2" s="1"/>
  <c r="D655" i="2" s="1"/>
  <c r="D656" i="2" s="1"/>
  <c r="D657" i="2" s="1"/>
  <c r="D658" i="2" s="1"/>
  <c r="D659" i="2" s="1"/>
  <c r="D660" i="2" s="1"/>
  <c r="D661" i="2" s="1"/>
  <c r="D662" i="2" s="1"/>
  <c r="D663" i="2" s="1"/>
  <c r="D664" i="2" s="1"/>
  <c r="D665" i="2" s="1"/>
  <c r="D666" i="2" s="1"/>
  <c r="D667" i="2" s="1"/>
  <c r="D668" i="2" s="1"/>
  <c r="D669" i="2" s="1"/>
  <c r="D670" i="2" s="1"/>
  <c r="D671" i="2" s="1"/>
  <c r="D672" i="2" s="1"/>
  <c r="D673" i="2" s="1"/>
  <c r="D675" i="2" s="1"/>
  <c r="D676" i="2" s="1"/>
  <c r="D677" i="2" s="1"/>
  <c r="D678" i="2" s="1"/>
  <c r="D679" i="2" s="1"/>
  <c r="D680" i="2" s="1"/>
  <c r="D681" i="2" s="1"/>
  <c r="D682" i="2" s="1"/>
  <c r="D683" i="2" s="1"/>
  <c r="D684" i="2" s="1"/>
  <c r="D686" i="2" s="1"/>
  <c r="D687" i="2" s="1"/>
  <c r="D688" i="2" s="1"/>
  <c r="D689" i="2" s="1"/>
  <c r="D690" i="2" s="1"/>
  <c r="D691" i="2" s="1"/>
  <c r="D694" i="2" s="1"/>
  <c r="D695" i="2" s="1"/>
  <c r="D696" i="2" s="1"/>
  <c r="D697" i="2" s="1"/>
  <c r="D698" i="2" s="1"/>
  <c r="D699" i="2" s="1"/>
  <c r="D700" i="2" s="1"/>
  <c r="D701" i="2" s="1"/>
  <c r="D703" i="2" s="1"/>
  <c r="D704" i="2" s="1"/>
  <c r="D705" i="2" s="1"/>
  <c r="D706" i="2" s="1"/>
  <c r="D707" i="2" s="1"/>
  <c r="D708" i="2" s="1"/>
  <c r="D709" i="2" s="1"/>
  <c r="D710" i="2" s="1"/>
  <c r="D711" i="2" s="1"/>
  <c r="D712" i="2" s="1"/>
  <c r="D713" i="2" s="1"/>
  <c r="D714" i="2" s="1"/>
  <c r="D715" i="2" s="1"/>
  <c r="D716" i="2" s="1"/>
  <c r="D717" i="2" s="1"/>
  <c r="D719" i="2" s="1"/>
  <c r="D720" i="2" s="1"/>
  <c r="D721" i="2" s="1"/>
  <c r="D722" i="2" s="1"/>
  <c r="D723" i="2" s="1"/>
  <c r="D724" i="2" s="1"/>
  <c r="D725" i="2" s="1"/>
  <c r="D727" i="2" s="1"/>
  <c r="D728" i="2" s="1"/>
  <c r="D729" i="2" s="1"/>
  <c r="D730" i="2" s="1"/>
  <c r="D731" i="2" s="1"/>
  <c r="D732" i="2" s="1"/>
  <c r="D733" i="2" s="1"/>
  <c r="D734" i="2" s="1"/>
  <c r="D735" i="2" s="1"/>
  <c r="D736" i="2" s="1"/>
  <c r="D737" i="2" s="1"/>
  <c r="D738" i="2" s="1"/>
  <c r="D739" i="2" s="1"/>
  <c r="D740" i="2" s="1"/>
  <c r="D741" i="2" s="1"/>
  <c r="D742" i="2" s="1"/>
  <c r="D745" i="2" s="1"/>
  <c r="D747" i="2" s="1"/>
  <c r="D748" i="2" s="1"/>
  <c r="D749" i="2" s="1"/>
  <c r="D750" i="2" s="1"/>
  <c r="D751" i="2" s="1"/>
  <c r="D752" i="2" s="1"/>
  <c r="D753" i="2" s="1"/>
  <c r="D754" i="2" s="1"/>
  <c r="D755" i="2" s="1"/>
  <c r="D757" i="2" s="1"/>
  <c r="D758" i="2" s="1"/>
  <c r="D759" i="2" s="1"/>
  <c r="D760" i="2" s="1"/>
  <c r="D761" i="2" s="1"/>
  <c r="D762" i="2" s="1"/>
  <c r="D763" i="2" s="1"/>
  <c r="D764" i="2" s="1"/>
  <c r="D765" i="2" s="1"/>
  <c r="D767" i="2" s="1"/>
  <c r="D768" i="2" s="1"/>
  <c r="D769" i="2" s="1"/>
  <c r="D770" i="2" s="1"/>
  <c r="D771" i="2" s="1"/>
  <c r="D772" i="2" s="1"/>
  <c r="D773" i="2" s="1"/>
  <c r="D774" i="2" s="1"/>
  <c r="D775" i="2" s="1"/>
  <c r="D776" i="2" s="1"/>
  <c r="D777" i="2" s="1"/>
  <c r="D778" i="2" s="1"/>
  <c r="D779" i="2" s="1"/>
  <c r="D780" i="2" s="1"/>
  <c r="D781" i="2" s="1"/>
  <c r="D783" i="2" s="1"/>
  <c r="D784" i="2" s="1"/>
  <c r="D785" i="2" s="1"/>
  <c r="D786" i="2" s="1"/>
  <c r="D787" i="2" s="1"/>
  <c r="D788" i="2" s="1"/>
  <c r="D789" i="2" s="1"/>
  <c r="D790" i="2" s="1"/>
  <c r="D791" i="2" s="1"/>
  <c r="D792" i="2" s="1"/>
  <c r="D793" i="2" s="1"/>
  <c r="D795" i="2" s="1"/>
  <c r="D796" i="2" s="1"/>
  <c r="D797" i="2" s="1"/>
  <c r="D798" i="2" s="1"/>
  <c r="D799" i="2" s="1"/>
  <c r="D800" i="2" s="1"/>
  <c r="D801" i="2" s="1"/>
  <c r="D802" i="2" s="1"/>
  <c r="D803" i="2" s="1"/>
  <c r="D804" i="2" s="1"/>
  <c r="D805" i="2" s="1"/>
  <c r="D806" i="2" s="1"/>
  <c r="D807" i="2" s="1"/>
  <c r="D808" i="2" s="1"/>
  <c r="D810" i="2" s="1"/>
  <c r="D811" i="2" s="1"/>
  <c r="D812" i="2" s="1"/>
  <c r="D813" i="2" s="1"/>
  <c r="D814" i="2" s="1"/>
  <c r="D815" i="2" s="1"/>
  <c r="D816" i="2" s="1"/>
  <c r="D817" i="2" s="1"/>
  <c r="D818" i="2" s="1"/>
  <c r="D820" i="2" s="1"/>
  <c r="D821" i="2" s="1"/>
  <c r="D822" i="2" s="1"/>
  <c r="D823" i="2" s="1"/>
  <c r="D826" i="2" s="1"/>
  <c r="D827" i="2" s="1"/>
  <c r="D828" i="2" s="1"/>
  <c r="D829" i="2" s="1"/>
  <c r="D830" i="2" s="1"/>
  <c r="D831" i="2" s="1"/>
  <c r="D832" i="2" s="1"/>
  <c r="D833" i="2" s="1"/>
  <c r="D834" i="2" s="1"/>
  <c r="D835" i="2" s="1"/>
  <c r="D836" i="2" s="1"/>
  <c r="D837" i="2" s="1"/>
  <c r="D839" i="2" s="1"/>
  <c r="D840" i="2" s="1"/>
  <c r="D841" i="2" s="1"/>
  <c r="D842" i="2" s="1"/>
  <c r="D843" i="2" s="1"/>
  <c r="D844" i="2" s="1"/>
  <c r="D845" i="2" s="1"/>
  <c r="D846" i="2" s="1"/>
  <c r="D847" i="2" s="1"/>
  <c r="D848" i="2" s="1"/>
  <c r="D849" i="2" s="1"/>
  <c r="D850" i="2" s="1"/>
  <c r="D851" i="2" s="1"/>
  <c r="D852" i="2" s="1"/>
  <c r="D853" i="2" s="1"/>
  <c r="D854" i="2" s="1"/>
  <c r="D855" i="2" s="1"/>
  <c r="D856" i="2" s="1"/>
  <c r="D858" i="2" s="1"/>
  <c r="D859" i="2" s="1"/>
  <c r="D860" i="2" s="1"/>
  <c r="D861" i="2" s="1"/>
  <c r="D862" i="2" s="1"/>
  <c r="D863" i="2" s="1"/>
  <c r="D864" i="2" s="1"/>
  <c r="D865" i="2" s="1"/>
  <c r="D866" i="2" s="1"/>
  <c r="D867" i="2" s="1"/>
  <c r="D869" i="2" s="1"/>
  <c r="D870" i="2" s="1"/>
  <c r="D871" i="2" s="1"/>
  <c r="D872" i="2" s="1"/>
  <c r="D873" i="2" s="1"/>
  <c r="D874" i="2" s="1"/>
  <c r="D875" i="2" s="1"/>
  <c r="D876" i="2" s="1"/>
  <c r="D877" i="2" s="1"/>
  <c r="D878" i="2" s="1"/>
  <c r="D879" i="2" s="1"/>
  <c r="D880" i="2" s="1"/>
  <c r="D881" i="2" s="1"/>
  <c r="D882" i="2" s="1"/>
  <c r="D883" i="2" s="1"/>
  <c r="D884" i="2" s="1"/>
  <c r="D886" i="2" s="1"/>
  <c r="D887" i="2" s="1"/>
  <c r="D888" i="2" s="1"/>
  <c r="D889" i="2" s="1"/>
  <c r="D890" i="2" s="1"/>
  <c r="D891" i="2" s="1"/>
  <c r="D892" i="2" s="1"/>
  <c r="D893" i="2" s="1"/>
  <c r="D895" i="2" s="1"/>
  <c r="D896" i="2" s="1"/>
  <c r="D897" i="2" s="1"/>
  <c r="D898" i="2" s="1"/>
  <c r="D899" i="2" s="1"/>
  <c r="D900" i="2" s="1"/>
  <c r="D903" i="2" s="1"/>
  <c r="D905" i="2" s="1"/>
  <c r="D907" i="2" s="1"/>
  <c r="D909" i="2" s="1"/>
  <c r="D912" i="2" s="1"/>
  <c r="D914" i="2" s="1"/>
  <c r="D917" i="2" s="1"/>
  <c r="D919" i="2" s="1"/>
  <c r="D921" i="2" s="1"/>
  <c r="D923" i="2" s="1"/>
  <c r="D925" i="2" s="1"/>
  <c r="D927" i="2" s="1"/>
  <c r="D929" i="2" s="1"/>
  <c r="D931" i="2" s="1"/>
  <c r="D933" i="2" s="1"/>
  <c r="D935" i="2" s="1"/>
  <c r="D937" i="2" s="1"/>
  <c r="D939" i="2" s="1"/>
  <c r="D941" i="2" s="1"/>
  <c r="D951" i="2" s="1"/>
  <c r="D953" i="2" s="1"/>
  <c r="D955" i="2" s="1"/>
  <c r="D957" i="2" s="1"/>
  <c r="D959" i="2" s="1"/>
  <c r="D961" i="2" s="1"/>
  <c r="D964" i="2" s="1"/>
  <c r="D967" i="2" s="1"/>
  <c r="D970" i="2" s="1"/>
  <c r="D972" i="2" s="1"/>
  <c r="D974" i="2" s="1"/>
  <c r="D976" i="2" s="1"/>
  <c r="D978" i="2" s="1"/>
  <c r="D980" i="2" s="1"/>
  <c r="D982" i="2" s="1"/>
  <c r="D984" i="2" s="1"/>
  <c r="D987" i="2" s="1"/>
  <c r="D990" i="2" s="1"/>
  <c r="D992" i="2" s="1"/>
  <c r="D996" i="2" s="1"/>
  <c r="D998" i="2" s="1"/>
  <c r="D1001" i="2" s="1"/>
  <c r="D1004" i="2" s="1"/>
  <c r="D1007" i="2" s="1"/>
  <c r="D1010" i="2" s="1"/>
  <c r="D1013" i="2" s="1"/>
  <c r="D1015" i="2" s="1"/>
  <c r="D1017" i="2" s="1"/>
  <c r="D1019" i="2" s="1"/>
  <c r="D1022" i="2" s="1"/>
  <c r="D1029" i="2" s="1"/>
  <c r="D1035" i="2" s="1"/>
  <c r="D1041" i="2" s="1"/>
  <c r="D1044" i="2" s="1"/>
  <c r="D1047" i="2" s="1"/>
  <c r="D1049" i="2" s="1"/>
  <c r="E6" i="2"/>
  <c r="E1023" i="2" l="1"/>
  <c r="E1002" i="2"/>
  <c r="E1008" i="2"/>
  <c r="E997" i="2"/>
  <c r="E979" i="2"/>
  <c r="E906" i="2"/>
  <c r="E252" i="2"/>
  <c r="E983" i="2"/>
  <c r="G536" i="2"/>
  <c r="E536" i="2" s="1"/>
  <c r="E916" i="2"/>
  <c r="A487" i="2"/>
  <c r="A496" i="2" s="1"/>
  <c r="A506" i="2" s="1"/>
  <c r="A507" i="2" s="1"/>
  <c r="A517" i="2" s="1"/>
  <c r="A522" i="2" s="1"/>
  <c r="A523" i="2" s="1"/>
  <c r="A524" i="2" s="1"/>
  <c r="A526" i="2" s="1"/>
  <c r="A528" i="2" s="1"/>
  <c r="A529" i="2" s="1"/>
  <c r="A538" i="2" s="1"/>
  <c r="A543" i="2" s="1"/>
  <c r="A544" i="2" s="1"/>
  <c r="A549" i="2" s="1"/>
  <c r="A550" i="2" s="1"/>
  <c r="A551" i="2" s="1"/>
  <c r="A552" i="2" s="1"/>
  <c r="A553" i="2" s="1"/>
  <c r="A554" i="2" s="1"/>
  <c r="A558" i="2" s="1"/>
  <c r="A559" i="2" s="1"/>
  <c r="A560" i="2" s="1"/>
  <c r="A477" i="2"/>
  <c r="G257" i="2"/>
  <c r="E257" i="2" s="1"/>
  <c r="E256" i="2"/>
  <c r="G253" i="2"/>
  <c r="G941" i="2"/>
  <c r="E941" i="2" s="1"/>
  <c r="E940" i="2"/>
  <c r="G989" i="2"/>
  <c r="E988" i="2"/>
  <c r="G911" i="2"/>
  <c r="E910" i="2"/>
  <c r="G273" i="2"/>
  <c r="G905" i="2"/>
  <c r="E905" i="2" s="1"/>
  <c r="E904" i="2"/>
  <c r="G914" i="2"/>
  <c r="E914" i="2" s="1"/>
  <c r="E913" i="2"/>
  <c r="G909" i="2"/>
  <c r="E909" i="2" s="1"/>
  <c r="E908" i="2"/>
  <c r="G985" i="2"/>
  <c r="G950" i="2"/>
  <c r="E949" i="2"/>
  <c r="G963" i="2"/>
  <c r="G1010" i="2"/>
  <c r="E1010" i="2" s="1"/>
  <c r="E1009" i="2"/>
  <c r="G1028" i="2"/>
  <c r="E1027" i="2"/>
  <c r="E918" i="2"/>
  <c r="E922" i="2"/>
  <c r="E926" i="2"/>
  <c r="E930" i="2"/>
  <c r="E934" i="2"/>
  <c r="E938" i="2"/>
  <c r="G955" i="2"/>
  <c r="E955" i="2" s="1"/>
  <c r="E954" i="2"/>
  <c r="G959" i="2"/>
  <c r="E959" i="2" s="1"/>
  <c r="E958" i="2"/>
  <c r="G970" i="2"/>
  <c r="E970" i="2" s="1"/>
  <c r="E969" i="2"/>
  <c r="G974" i="2"/>
  <c r="E974" i="2" s="1"/>
  <c r="E973" i="2"/>
  <c r="G978" i="2"/>
  <c r="E978" i="2" s="1"/>
  <c r="E977" i="2"/>
  <c r="G982" i="2"/>
  <c r="E982" i="2" s="1"/>
  <c r="E981" i="2"/>
  <c r="G1004" i="2"/>
  <c r="E1004" i="2" s="1"/>
  <c r="E1003" i="2"/>
  <c r="G1040" i="2"/>
  <c r="E1039" i="2"/>
  <c r="E991" i="2"/>
  <c r="G994" i="2"/>
  <c r="G1000" i="2"/>
  <c r="G1006" i="2"/>
  <c r="G1012" i="2"/>
  <c r="G1033" i="2"/>
  <c r="E1016" i="2"/>
  <c r="G1013" i="2" l="1"/>
  <c r="E1013" i="2" s="1"/>
  <c r="E1012" i="2"/>
  <c r="G1041" i="2"/>
  <c r="E1041" i="2" s="1"/>
  <c r="E1040" i="2"/>
  <c r="E1033" i="2"/>
  <c r="G1034" i="2"/>
  <c r="G1007" i="2"/>
  <c r="E1007" i="2" s="1"/>
  <c r="E1006" i="2"/>
  <c r="E994" i="2"/>
  <c r="G995" i="2"/>
  <c r="G1020" i="2" s="1"/>
  <c r="G964" i="2"/>
  <c r="E964" i="2" s="1"/>
  <c r="E963" i="2"/>
  <c r="G951" i="2"/>
  <c r="E951" i="2" s="1"/>
  <c r="E950" i="2"/>
  <c r="G912" i="2"/>
  <c r="E912" i="2" s="1"/>
  <c r="E911" i="2"/>
  <c r="G990" i="2"/>
  <c r="E990" i="2" s="1"/>
  <c r="E989" i="2"/>
  <c r="G1001" i="2"/>
  <c r="E1001" i="2" s="1"/>
  <c r="E1000" i="2"/>
  <c r="G1042" i="2"/>
  <c r="G1029" i="2"/>
  <c r="E1029" i="2" s="1"/>
  <c r="E1028" i="2"/>
  <c r="E985" i="2"/>
  <c r="G986" i="2"/>
  <c r="G987" i="2" l="1"/>
  <c r="E987" i="2" s="1"/>
  <c r="E986" i="2"/>
  <c r="E1042" i="2"/>
  <c r="G1043" i="2"/>
  <c r="G996" i="2"/>
  <c r="E996" i="2" s="1"/>
  <c r="E995" i="2"/>
  <c r="G1035" i="2"/>
  <c r="E1035" i="2" s="1"/>
  <c r="E1034" i="2"/>
  <c r="E1020" i="2"/>
  <c r="G1021" i="2"/>
  <c r="G1022" i="2" l="1"/>
  <c r="E1022" i="2" s="1"/>
  <c r="E1021" i="2"/>
  <c r="G1044" i="2"/>
  <c r="E1044" i="2" s="1"/>
  <c r="E1043" i="2"/>
  <c r="G1046" i="2"/>
  <c r="G1048" i="2" l="1"/>
  <c r="G1047" i="2"/>
  <c r="E1047" i="2" s="1"/>
  <c r="E1046" i="2"/>
  <c r="G1049" i="2" l="1"/>
  <c r="E1048" i="2"/>
  <c r="E1049" i="2" l="1"/>
  <c r="J614" i="2"/>
</calcChain>
</file>

<file path=xl/sharedStrings.xml><?xml version="1.0" encoding="utf-8"?>
<sst xmlns="http://schemas.openxmlformats.org/spreadsheetml/2006/main" count="2509" uniqueCount="1785">
  <si>
    <t xml:space="preserve">ID DESA   </t>
  </si>
  <si>
    <t>KUESIONER PENGUKURAN DATA INDEKS DESA MEMBANGUN TAHUN 2022</t>
  </si>
  <si>
    <t>KEMENTERIAN DESA, PEMBANGUNAN DAERAH TERTINGGAL DAN TRANSMIGRASI</t>
  </si>
  <si>
    <t>LEMBAR PERSETUJUAN</t>
  </si>
  <si>
    <t>Selamat pagi / siang / sore. Saat ini kami dari Kementerian Desa, Pembangunan Daerah Tertinggal dan Transmigrasi sedang mengumpulkan data tentang kondisi sosial, ekonomi dan lingkungan di Desa PATIKARYA Kecamatan BONTOSIKUYU Kabupaten KABUPATEN KEPULAUAN SELAYAR Informasi yang Bapak/Ibu berikan akan bermanfaat bagi peningkatan kualitas pembangunan dan pemberdayaan masyarakat Desa dan akan membantu pemerintah dalam merencanakan pembangunan dan pemberdayaan masyarakat di Desa yang lebih baik.</t>
  </si>
  <si>
    <t>Kami sangat mengharapkan partisipasi Bapak/Ibu dalam pengumpulan data ini. Jawaban yang lengkap dan jujur akan sangat membantu.
Informasi yang Bapak/Ibu berikan kami rahasiakan.</t>
  </si>
  <si>
    <r>
      <t xml:space="preserve">Mohon Bapak/Ibu </t>
    </r>
    <r>
      <rPr>
        <b/>
        <u/>
        <sz val="9"/>
        <color rgb="FF000000"/>
        <rFont val="Tahoma"/>
      </rPr>
      <t>menandatangani pernyataan</t>
    </r>
    <r>
      <rPr>
        <sz val="9"/>
        <color rgb="FF000000"/>
        <rFont val="Tahoma"/>
      </rPr>
      <t xml:space="preserve"> di bawah ini serta </t>
    </r>
    <r>
      <rPr>
        <b/>
        <u/>
        <sz val="9"/>
        <color rgb="FF000000"/>
        <rFont val="Tahoma"/>
      </rPr>
      <t>dibubuhkan cap Desa.</t>
    </r>
  </si>
  <si>
    <t>SEBELUM MENGISI KUESIONER INI, HARAP MEMBACA PANDUAN PENGISIAN KUESIONER TERLEBIH DAHULU SECARA SEKSAMA.</t>
  </si>
  <si>
    <t>Dengan ini saya bersedia mengikuti Pengukuran Informasi ini dan bersedia</t>
  </si>
  <si>
    <t>menjawab/mengisi lembar kuesioner yang telah disediakan dibawah ini.</t>
  </si>
  <si>
    <t>Kepala Desa,</t>
  </si>
  <si>
    <t>(................................)</t>
  </si>
  <si>
    <t>Demikian kami sampaikan.  Atas bantuan dan kerjasama Bapak/Ibu, saya ucapkan terima kasih.</t>
  </si>
  <si>
    <t>IP. Identitas Petugas</t>
  </si>
  <si>
    <t>IP1</t>
  </si>
  <si>
    <t>Nama Petugas</t>
  </si>
  <si>
    <t>NUR FEBRIANI</t>
  </si>
  <si>
    <t>IP2</t>
  </si>
  <si>
    <t>Tanggal Isi Kuesioner</t>
  </si>
  <si>
    <t>2021-06-30</t>
  </si>
  <si>
    <t>IP3</t>
  </si>
  <si>
    <t>Telp/HP Petugas</t>
  </si>
  <si>
    <t>085656963848</t>
  </si>
  <si>
    <t>Tanda Tangan Petugas</t>
  </si>
  <si>
    <t>FORMULIR ISIAN PENGUKURAN STATUS DESA BERDASARKAN INDEKS DESA MEMBANGUN TAHUN 2022</t>
  </si>
  <si>
    <t>PERTANYAAN KUISIONER IDM 2022</t>
  </si>
  <si>
    <t>OUTPUT</t>
  </si>
  <si>
    <t>SATUAN</t>
  </si>
  <si>
    <t>INPUT</t>
  </si>
  <si>
    <t>+an
2022</t>
  </si>
  <si>
    <t>IP. IDENTITAS PETUGAS</t>
  </si>
  <si>
    <t>Petugas</t>
  </si>
  <si>
    <t>tgl_kuesioner</t>
  </si>
  <si>
    <t>telp_petugas</t>
  </si>
  <si>
    <t>ID Petugas (nomor KTP)</t>
  </si>
  <si>
    <t>NIK</t>
  </si>
  <si>
    <t>Jabatan (PD/PLD/Perangkat Desa/dll)</t>
  </si>
  <si>
    <t>JABATAN</t>
  </si>
  <si>
    <t>PLD</t>
  </si>
  <si>
    <t>I. IDENTITAS DESA</t>
  </si>
  <si>
    <t>Nama Informan</t>
  </si>
  <si>
    <t>Informan</t>
  </si>
  <si>
    <t>NURSIAH</t>
  </si>
  <si>
    <t xml:space="preserve">Jabatan </t>
  </si>
  <si>
    <t>Jab_Informan</t>
  </si>
  <si>
    <t>KEPALA DESA</t>
  </si>
  <si>
    <t>No. Telepon Rumah / Hp  Informan</t>
  </si>
  <si>
    <t>Tel_Informan</t>
  </si>
  <si>
    <t>081527972663</t>
  </si>
  <si>
    <t>Tanggal Lahir Informan</t>
  </si>
  <si>
    <t>TL_Informan</t>
  </si>
  <si>
    <t>1970-02-14</t>
  </si>
  <si>
    <t>Jenis Kelamin Informan</t>
  </si>
  <si>
    <t>JK_Informan</t>
  </si>
  <si>
    <t>Kode Provinsi</t>
  </si>
  <si>
    <t>ID_Prov</t>
  </si>
  <si>
    <t>Nama Provinsi</t>
  </si>
  <si>
    <t>Prov</t>
  </si>
  <si>
    <t>SULAWESI SELATAN</t>
  </si>
  <si>
    <t>Kode Kabupaten</t>
  </si>
  <si>
    <t>ID_Kab</t>
  </si>
  <si>
    <t>Nama Kabupaten</t>
  </si>
  <si>
    <t>Kab</t>
  </si>
  <si>
    <t>KABUPATEN KEPULAUAN SELAYAR</t>
  </si>
  <si>
    <t>Kode Kecamatan</t>
  </si>
  <si>
    <t>ID_Kec</t>
  </si>
  <si>
    <t>Nama Kecamatan</t>
  </si>
  <si>
    <t>Kec</t>
  </si>
  <si>
    <t>BONTOSIKUYU</t>
  </si>
  <si>
    <t>Kode Desa</t>
  </si>
  <si>
    <t>ID_Desa</t>
  </si>
  <si>
    <t>Nama Desa</t>
  </si>
  <si>
    <t>Desa</t>
  </si>
  <si>
    <t>PATIKARYA</t>
  </si>
  <si>
    <t>Titik Koordinat Desa</t>
  </si>
  <si>
    <t>Latitude (LU/LS)</t>
  </si>
  <si>
    <t>LU/LS</t>
  </si>
  <si>
    <t>120 -48-528</t>
  </si>
  <si>
    <t>Longitude (BB/BT)</t>
  </si>
  <si>
    <t>BB/BT</t>
  </si>
  <si>
    <t>6 13.280</t>
  </si>
  <si>
    <t>Alamat Lengkap Kantor Desa</t>
  </si>
  <si>
    <t>Alamat</t>
  </si>
  <si>
    <t>DUSUN TILE-TILE UTARA DESA PATIKARYA</t>
  </si>
  <si>
    <t>Terdapat Kantor Desa</t>
  </si>
  <si>
    <t>Gedung Kantor Desa</t>
  </si>
  <si>
    <t>Batas desa dalam bentuk peta yang telah ditetapkan oleh Bupati/Walikota</t>
  </si>
  <si>
    <t>Peta_Desa</t>
  </si>
  <si>
    <t>a. Nama Plt/ Kepala Desa</t>
  </si>
  <si>
    <t>Plt/Kades</t>
  </si>
  <si>
    <t>b. Jenis Kelamin Plt/ Kepala Desa</t>
  </si>
  <si>
    <t>JK_Plt/Kades</t>
  </si>
  <si>
    <t>No. Telepon Rumah / Hp Plt/Kepala Desa</t>
  </si>
  <si>
    <t>Tel_Plt/Kades</t>
  </si>
  <si>
    <t>081355172997</t>
  </si>
  <si>
    <t>No. Telepon Kantor Desa</t>
  </si>
  <si>
    <t>Tel_Kantor</t>
  </si>
  <si>
    <t>Alamat Email Desa</t>
  </si>
  <si>
    <t>Email_Desa</t>
  </si>
  <si>
    <t>-</t>
  </si>
  <si>
    <t>Akun Facebook Desa</t>
  </si>
  <si>
    <t>Fb_Desa</t>
  </si>
  <si>
    <t>Akun Instagram Desa</t>
  </si>
  <si>
    <t>Ig_Desa</t>
  </si>
  <si>
    <t>Akun Twitter Desa</t>
  </si>
  <si>
    <t>Twitter_Desa</t>
  </si>
  <si>
    <t>Alamat Web Desa</t>
  </si>
  <si>
    <t>Alamat_Web_Desa</t>
  </si>
  <si>
    <t>Pendidikan Terakhir Plt/ Kepala Desa</t>
  </si>
  <si>
    <t>Pend_Plt/Kades</t>
  </si>
  <si>
    <t>Lama Masa Jabatan sebagai Plt/ Kepala Desa</t>
  </si>
  <si>
    <t>Lama_Masa_Plt/Kades</t>
  </si>
  <si>
    <t>Tahun dan Bulan</t>
  </si>
  <si>
    <t>00/06</t>
  </si>
  <si>
    <t>Pendidikan Terakhir Plt/ Sekretaris Desa</t>
  </si>
  <si>
    <t>Pend_Plt/Sekdes</t>
  </si>
  <si>
    <t>Lama Masa Jabatan sebagai Plt/ Sekretaris Desa</t>
  </si>
  <si>
    <t>Lama_Masa_Plt/Sekdes</t>
  </si>
  <si>
    <t>00/04</t>
  </si>
  <si>
    <t>a. Sekretaris Desa</t>
  </si>
  <si>
    <t>Sekdes_Lk</t>
  </si>
  <si>
    <t>Orang</t>
  </si>
  <si>
    <t>Sekdes_Pr</t>
  </si>
  <si>
    <t>b. Kepala Urusan Tata Usaha dan Umum</t>
  </si>
  <si>
    <t>KaurTU_Lk</t>
  </si>
  <si>
    <t>KaurTU_Pr</t>
  </si>
  <si>
    <t>c. Kepala Urusan Keuangan</t>
  </si>
  <si>
    <t>KaurKeu_Lk</t>
  </si>
  <si>
    <t>KaurKeu_Pr</t>
  </si>
  <si>
    <t>d. Kepala Urusan Perencanaan</t>
  </si>
  <si>
    <t>KaurCan_Lk</t>
  </si>
  <si>
    <t>KaurCan_Pr</t>
  </si>
  <si>
    <t>e. Kepala seksi pemerintahan</t>
  </si>
  <si>
    <t>KasiPemr_Lk</t>
  </si>
  <si>
    <t>KasiPemr_Pr</t>
  </si>
  <si>
    <t>f. Kepala seksi kesejahteraan</t>
  </si>
  <si>
    <t>KasiKesj_Lk</t>
  </si>
  <si>
    <t>KasiKesj_Pr</t>
  </si>
  <si>
    <t>g. Kepala seksi pelayanan</t>
  </si>
  <si>
    <t>KasiPel_Lk</t>
  </si>
  <si>
    <t>KasiPel_Pr</t>
  </si>
  <si>
    <t>h. Staf petugas Desa</t>
  </si>
  <si>
    <t>Stafdes_Lk</t>
  </si>
  <si>
    <t>Stafdes_Pr</t>
  </si>
  <si>
    <t>i. BPD dan Anggota</t>
  </si>
  <si>
    <t>BPD_Ang_Lk</t>
  </si>
  <si>
    <t>BPD_Ang_Pr</t>
  </si>
  <si>
    <t>j. LPM dan Anggota</t>
  </si>
  <si>
    <t>LPM_Ang_Lk</t>
  </si>
  <si>
    <t>LPM_Ang_Pr</t>
  </si>
  <si>
    <t>k. TP. PKK Desa</t>
  </si>
  <si>
    <t>TPPKK_Lk</t>
  </si>
  <si>
    <t>TPPKK_Pr</t>
  </si>
  <si>
    <t>l. Kepala Dusun</t>
  </si>
  <si>
    <t>Kadus_Lk</t>
  </si>
  <si>
    <t>Kadus_Pr</t>
  </si>
  <si>
    <t>m. Ketua RW</t>
  </si>
  <si>
    <t>KaRW_Lk</t>
  </si>
  <si>
    <t>KaRW_Pr</t>
  </si>
  <si>
    <t>n. Ketua RT</t>
  </si>
  <si>
    <t>KaRT_Lk</t>
  </si>
  <si>
    <t>KaRT_Pr</t>
  </si>
  <si>
    <t>II. DATA GEOGRAFI, TOPOGRAFI, DAN DEMOGRAFI</t>
  </si>
  <si>
    <t>DATA GEOGRAFI</t>
  </si>
  <si>
    <t>LUAS WILAYAH</t>
  </si>
  <si>
    <t>Total Luas Wilayah Desa</t>
  </si>
  <si>
    <t>LWil_Desa</t>
  </si>
  <si>
    <r>
      <t>Km</t>
    </r>
    <r>
      <rPr>
        <vertAlign val="superscript"/>
        <sz val="8"/>
        <color rgb="FF000000"/>
        <rFont val="Tahoma"/>
      </rPr>
      <t>2</t>
    </r>
  </si>
  <si>
    <t>Hutan Desa</t>
  </si>
  <si>
    <t>Hutan_Desa</t>
  </si>
  <si>
    <t>DATA TOPOGRAFI</t>
  </si>
  <si>
    <t>Jenis Wilayah Desa</t>
  </si>
  <si>
    <t>JenisWil_Desa</t>
  </si>
  <si>
    <t>Jenis Tipologi Desa</t>
  </si>
  <si>
    <t>Jenis_Tipologi_Desa</t>
  </si>
  <si>
    <t>v</t>
  </si>
  <si>
    <t>Jenis Tipologi Desa Lainnya (Sebutkan)</t>
  </si>
  <si>
    <t>Jenis_Tipologi_Desa_Lainnya</t>
  </si>
  <si>
    <t>a. Terdapat Pihak Pengelola Hutan</t>
  </si>
  <si>
    <t>Pihak_pengelola _hutan</t>
  </si>
  <si>
    <t>b. Hutan Dikelola Pihak Pemerintah</t>
  </si>
  <si>
    <t>Hutan_Dikelola_Pemerintah</t>
  </si>
  <si>
    <t>c. Hutan Dikelola Pihak Swasta</t>
  </si>
  <si>
    <t>Hutan_Dikelola_Swasta</t>
  </si>
  <si>
    <t>d. Hutan Dikelola Pihak Swasta Asing</t>
  </si>
  <si>
    <t>Hutan_Dikelola_Swasta_Asing</t>
  </si>
  <si>
    <t>e. Hutan Dikelola Pihak Kelompok Masyarakat</t>
  </si>
  <si>
    <t>Hutan_Dikelola_Kel_Masyarakat</t>
  </si>
  <si>
    <t>f. Hutan Dikelola Pihak Lainnya (Sebutkan)</t>
  </si>
  <si>
    <t>Hutan_Dikelola_Pihak_Lainnya</t>
  </si>
  <si>
    <t>a. Terdapat Pihak Pengelola Tambang</t>
  </si>
  <si>
    <t>Pengelola_Tambang</t>
  </si>
  <si>
    <t>b. Tambang Dikelola Pihak Pemerintah</t>
  </si>
  <si>
    <t>Tambang_Dikelola_Pemerintah</t>
  </si>
  <si>
    <t>c. Tambang Dikelola Pihak Swasta</t>
  </si>
  <si>
    <t>Tambang_Dikelola_Swasta</t>
  </si>
  <si>
    <t>d. Tambang Dikelola Pihak Swasta Asing</t>
  </si>
  <si>
    <t>Tambang_Dikelola_Swasta_Asing</t>
  </si>
  <si>
    <t>e. Tambang Dikelola Pihak Kelompok Masyarakat</t>
  </si>
  <si>
    <t>Tambang_Dikelola_Kel_Masyarakat</t>
  </si>
  <si>
    <t>f. Tambang Dikelola Pihak Lainnya (Sebutkan)</t>
  </si>
  <si>
    <t>Tambang_Dikelola_Lainnya</t>
  </si>
  <si>
    <t>a. Terdapat Pihak Pengelola Perkebunan</t>
  </si>
  <si>
    <t>Pengelola_Perkebunan</t>
  </si>
  <si>
    <t>b. Perkebunan Dikelola Pihak Pemerintah</t>
  </si>
  <si>
    <t>Perkebunan_Dikelola_Pemerintah</t>
  </si>
  <si>
    <t>c. Perkebunan Dikelola Pihak Swasta</t>
  </si>
  <si>
    <t>Perkebunan_Dikelola_Swasta</t>
  </si>
  <si>
    <t>d. Perkebunan Dikelola Pihak Swasta Asing</t>
  </si>
  <si>
    <t>Perkebunan_Dikelola_Swasta_Asing</t>
  </si>
  <si>
    <t>e. Perkebunan Dikelola Pihak Kelompok Masyarakat</t>
  </si>
  <si>
    <t>Perkebunan_Dikelola_Kel_Masyarakat</t>
  </si>
  <si>
    <t>f. Perkebunan Dikelola Pihak Lainnya (Sebutkan)</t>
  </si>
  <si>
    <t>Perkebunan_Dikelola_Lainnya</t>
  </si>
  <si>
    <t>DATA DEMOGRAFI</t>
  </si>
  <si>
    <t>PENDUDUK</t>
  </si>
  <si>
    <t>Jumlah Total Penduduk</t>
  </si>
  <si>
    <t>Total_Pend</t>
  </si>
  <si>
    <t>a</t>
  </si>
  <si>
    <t>Jiwa</t>
  </si>
  <si>
    <t>Jumlah Penduduk Laki-laki</t>
  </si>
  <si>
    <t>Total_Lk</t>
  </si>
  <si>
    <t>Jumlah Penduduk Perempuan</t>
  </si>
  <si>
    <t>Total_Pr</t>
  </si>
  <si>
    <t>Jumlah Penduduk Pendatang sd Tahun 2022</t>
  </si>
  <si>
    <t>Pendatang</t>
  </si>
  <si>
    <t>Jumlah Penduduk Pergi sd Tahun 2022</t>
  </si>
  <si>
    <t>Pend_pergi</t>
  </si>
  <si>
    <t>Jumlah Dusun di Desa</t>
  </si>
  <si>
    <t>Dusun</t>
  </si>
  <si>
    <t>Kepala Keluarga</t>
  </si>
  <si>
    <t>Jumlah Total Kepala Keluarga</t>
  </si>
  <si>
    <t>Total_KK</t>
  </si>
  <si>
    <t>KK</t>
  </si>
  <si>
    <t>Jumlah Total Kepala Keluarga Perempuan</t>
  </si>
  <si>
    <t>Total_KKP</t>
  </si>
  <si>
    <t>Jumlah Keluarga Miskin</t>
  </si>
  <si>
    <t>Total_KKmis</t>
  </si>
  <si>
    <t>Jumlah Penduduk Berdasarkan Struktur Usia</t>
  </si>
  <si>
    <t>a. &lt;1 tahun</t>
  </si>
  <si>
    <t>Total_By</t>
  </si>
  <si>
    <t>b. 1-4 tahun</t>
  </si>
  <si>
    <t>Total_Balita</t>
  </si>
  <si>
    <t>c. 5-14 tahun</t>
  </si>
  <si>
    <t>Total_Rmj</t>
  </si>
  <si>
    <t>d. 15-39 tahun</t>
  </si>
  <si>
    <t>Total_Dw1</t>
  </si>
  <si>
    <t>e. 40-64 tahun</t>
  </si>
  <si>
    <t>Total_Dw2</t>
  </si>
  <si>
    <t>f. 65 tahun ke atas</t>
  </si>
  <si>
    <t>Total_Lansia</t>
  </si>
  <si>
    <t>Jumlah Penduduk Berdasarkan Pekerjaan</t>
  </si>
  <si>
    <t>a. Petani</t>
  </si>
  <si>
    <t>Petani_Lk</t>
  </si>
  <si>
    <t>Petani_Pr</t>
  </si>
  <si>
    <t>b. Nelayan</t>
  </si>
  <si>
    <t>Nelayan_Lk</t>
  </si>
  <si>
    <t>Nelayan_Pr</t>
  </si>
  <si>
    <t>c. Buruh Tani/Buruh Nelayan</t>
  </si>
  <si>
    <t>Buruh_tani_Lk</t>
  </si>
  <si>
    <t>Buruh_tani_Pr</t>
  </si>
  <si>
    <t>d. Buruh Pabrik</t>
  </si>
  <si>
    <t>Buruh_pabrik_Lk</t>
  </si>
  <si>
    <t>Buruh_pabrik_Pr</t>
  </si>
  <si>
    <t>e. PNS</t>
  </si>
  <si>
    <t>PNS_Lk</t>
  </si>
  <si>
    <t>PNS_Pr</t>
  </si>
  <si>
    <t>f. Pegawai Swasta</t>
  </si>
  <si>
    <t>Swasta_Lk</t>
  </si>
  <si>
    <t>Swasta_Pr</t>
  </si>
  <si>
    <t>g. Wiraswasta / pedagang</t>
  </si>
  <si>
    <t>Wiraswasta_Lk</t>
  </si>
  <si>
    <t>Wiraswasta_Pr</t>
  </si>
  <si>
    <t>h. TNI</t>
  </si>
  <si>
    <t>TNI_Lk</t>
  </si>
  <si>
    <t>TNI_Pr</t>
  </si>
  <si>
    <t>i. POLRI</t>
  </si>
  <si>
    <t>POLRI_Lk</t>
  </si>
  <si>
    <t>POLRI_Pr</t>
  </si>
  <si>
    <t>j. Dokter (Swasta/ Honorer)</t>
  </si>
  <si>
    <t>Dokter_Lk</t>
  </si>
  <si>
    <t>Dokter_Pr</t>
  </si>
  <si>
    <t>k. Bidan (Swasta/ Honorer)</t>
  </si>
  <si>
    <t>Bidan</t>
  </si>
  <si>
    <t>l. Perawat (Swasta/ Honorer)</t>
  </si>
  <si>
    <t>Perawat_Lk</t>
  </si>
  <si>
    <t>Perawat_Pr</t>
  </si>
  <si>
    <t>m. Lainnya</t>
  </si>
  <si>
    <t>Pekerja_lain_Lk</t>
  </si>
  <si>
    <t>Pekerja_lain_Pr</t>
  </si>
  <si>
    <t>Pekerja_lain</t>
  </si>
  <si>
    <t>Jumlah warga penyandang kebutuhan khusus</t>
  </si>
  <si>
    <t>PBK_Lk</t>
  </si>
  <si>
    <t>PBK_Pr</t>
  </si>
  <si>
    <t>III. DIMENSI SOSIAL</t>
  </si>
  <si>
    <t>KESEHATAN</t>
  </si>
  <si>
    <t>Ketersediaan Sarana Kesehatan</t>
  </si>
  <si>
    <t>a. Sarana kesehatan terdekat</t>
  </si>
  <si>
    <t>Sarkes_terdekat</t>
  </si>
  <si>
    <t>b. Jarak ke sarana kesehatan terdekat</t>
  </si>
  <si>
    <t>Jarak_sarkes</t>
  </si>
  <si>
    <t>Meter</t>
  </si>
  <si>
    <t>c. Waktu tempuh untuk menuju ke sarana kesehatan terdekat</t>
  </si>
  <si>
    <t>Menit_sarkes</t>
  </si>
  <si>
    <t>Menit</t>
  </si>
  <si>
    <t>Rumah Sakit</t>
  </si>
  <si>
    <t>a. Ketersediaan sarana Rumah Sakit di Desa</t>
  </si>
  <si>
    <t>RS_terdekat</t>
  </si>
  <si>
    <t>b. Jarak ke Rumah Sakit terdekat</t>
  </si>
  <si>
    <t>Jarak_RS</t>
  </si>
  <si>
    <t xml:space="preserve">c. Waktu tempuh untuk menuju ke Rumah Sakit terdekat </t>
  </si>
  <si>
    <t>Menit_RS</t>
  </si>
  <si>
    <t>Rumah Sakit Bersalin</t>
  </si>
  <si>
    <t>a. Ketersediaan sarana Rumah Sakit Bersalin di Desa</t>
  </si>
  <si>
    <t>RS Bersalin_terdekat</t>
  </si>
  <si>
    <t>b. Jarak ke Rumah Sakit bersalin terdekat</t>
  </si>
  <si>
    <t>Jarak_RSBersalin</t>
  </si>
  <si>
    <t xml:space="preserve">c. Waktu tempuh untuk menuju ke Rumah Sakit bersalin terdekat </t>
  </si>
  <si>
    <t>Menit_RSBersalin</t>
  </si>
  <si>
    <t>Puskesmas Rawat inap</t>
  </si>
  <si>
    <t>a. Ketersediaan sarana Puskesmas dengan rawat inap di Desa</t>
  </si>
  <si>
    <t>Puskes-Inap_terdekat</t>
  </si>
  <si>
    <t>b. Jarak ke Puskesmas dengan rawat inap terdekat</t>
  </si>
  <si>
    <t>Jarak_Puskes-Inap</t>
  </si>
  <si>
    <t xml:space="preserve">c. Waktu tempuh untuk menuju ke Puskesmas dengan rawat inap terdekat </t>
  </si>
  <si>
    <t>Menit_Puskes-Inap</t>
  </si>
  <si>
    <t>Puskesmas Tanpa Rawat Inap</t>
  </si>
  <si>
    <t>a. Ketersediaan sarana Puskesmas tanpa rawat inap di Desa</t>
  </si>
  <si>
    <t>Puskes-Non Inap_terdekat</t>
  </si>
  <si>
    <t>b. Jarak ke Puskesmas tanpa rawat inap terdekat</t>
  </si>
  <si>
    <t>Jarak_Puskes-Non Inap</t>
  </si>
  <si>
    <t xml:space="preserve">c. Waktu tempuh untuk menuju ke Puskesmas tanpa rawat inap terdekat </t>
  </si>
  <si>
    <t>Menit_Puskes-Non Inap</t>
  </si>
  <si>
    <t>Puskesmas Pembantu</t>
  </si>
  <si>
    <t>a. Ketersediaan sarana Puskesmas Pembantu di Desa</t>
  </si>
  <si>
    <t>Pustu_terdekat</t>
  </si>
  <si>
    <t>b. Jarak ke Puskesmas Pembantu terdekat</t>
  </si>
  <si>
    <t>Jarak_Pustu</t>
  </si>
  <si>
    <t xml:space="preserve">c. Waktu tempuh untuk menuju ke Puskesmas Pembantu terdekat </t>
  </si>
  <si>
    <t>Menit_Pustu</t>
  </si>
  <si>
    <t>Rumah Bersalin</t>
  </si>
  <si>
    <t>a. Ketersediaan sarana Rumah Bersalin di Desa</t>
  </si>
  <si>
    <t>Rumah_Bersalin_terdekat</t>
  </si>
  <si>
    <t>b. Jarak ke Rumah bersalin terdekat</t>
  </si>
  <si>
    <t>Jarak_Rumah_Bersalin</t>
  </si>
  <si>
    <t xml:space="preserve">c. Waktu tempuh untuk menuju ke Rumah bersalin terdekat </t>
  </si>
  <si>
    <t>Menit_Rumah_Bersalin</t>
  </si>
  <si>
    <t>Poliklinik/Balai Pengobatan</t>
  </si>
  <si>
    <t>a. Ketersediaan sarana Poliklinik/Balai Pengobatan di Desa</t>
  </si>
  <si>
    <t>Polikklinik/BP_terdekat</t>
  </si>
  <si>
    <t>b. Jarak ke Poliklinik/Balai Pengobatan terdekat</t>
  </si>
  <si>
    <t>Jarak_Polikklinik/BP</t>
  </si>
  <si>
    <t xml:space="preserve">c. Waktu tempuh untuk menuju ke Poliklinik/Balai Pengobatan terdekat </t>
  </si>
  <si>
    <t>Menit_Polikklinik/BP</t>
  </si>
  <si>
    <t>Tempat Praktek Dokter</t>
  </si>
  <si>
    <t>a. Ketersediaan sarana Tempat Praktek Dokter di Desa</t>
  </si>
  <si>
    <t>Praktek Dokter_terdekat</t>
  </si>
  <si>
    <t>b. Jarak ke Tempat Praktek Dokter terdekat</t>
  </si>
  <si>
    <t>Jarak_Praktek Dokter</t>
  </si>
  <si>
    <t xml:space="preserve">c. Waktu tempuh untuk menuju ke Tempat Praktek Dokter terdekat </t>
  </si>
  <si>
    <t>Menit_Praktek Dokter</t>
  </si>
  <si>
    <t>Tempat Praktek Bidan</t>
  </si>
  <si>
    <t>a. Ketersediaan sarana Tempat Praktek Bidan di Desa</t>
  </si>
  <si>
    <t>Bidan_terdekat</t>
  </si>
  <si>
    <t>b. Jarak ke Tempat Praktek Bidan terdekat</t>
  </si>
  <si>
    <t>Jarak_Bidan</t>
  </si>
  <si>
    <t xml:space="preserve">c. Waktu tempuh untuk menuju ke Tempat Praktek Bidan terdekat </t>
  </si>
  <si>
    <t>Menit_Bidan</t>
  </si>
  <si>
    <t>Apotik</t>
  </si>
  <si>
    <t>a. Ketersediaan sarana Apotek di Desa</t>
  </si>
  <si>
    <t>Apotik_terdekat</t>
  </si>
  <si>
    <t>b. Jarak ke Apotek terdekat</t>
  </si>
  <si>
    <t>Jarak_Apotik</t>
  </si>
  <si>
    <t xml:space="preserve">c. Waktu tempuh untuk menuju ke Apotek terdekat </t>
  </si>
  <si>
    <t>Menit_Apotik</t>
  </si>
  <si>
    <t>Ketersediaan Tenaga Kesehatan Bidan</t>
  </si>
  <si>
    <t>a. Ketersediaan tenaga kesehatan bidan Desa (BDD)</t>
  </si>
  <si>
    <t>BDD</t>
  </si>
  <si>
    <t>b. Jumlah bidan Desa (BDD) di Desa</t>
  </si>
  <si>
    <t>Jml_BDD</t>
  </si>
  <si>
    <t>Ketersediaan Tenaga Kesehatan Dokter</t>
  </si>
  <si>
    <t>a. Ketersediaan tenaga kesehatan dokter</t>
  </si>
  <si>
    <t>Dokter</t>
  </si>
  <si>
    <t>b. Jumlah dokter di Desa</t>
  </si>
  <si>
    <t>Jml_dr</t>
  </si>
  <si>
    <t>Ketersediaan Tenaga Kesehatan Lainnya</t>
  </si>
  <si>
    <t>a. Ketersediaan tenaga kesehatan lainnya selain dokter dan bidan di Desa</t>
  </si>
  <si>
    <t>Nakes</t>
  </si>
  <si>
    <t>b. Jumlah tenaga kesehatan lainnya selain dokter dan bidan</t>
  </si>
  <si>
    <t>Jml_Nakes</t>
  </si>
  <si>
    <t>Akses Ke Poskesdes/ Polindes dan Posyandu</t>
  </si>
  <si>
    <t>a. Ketersediaan sarana Poskesdes/ Polindes</t>
  </si>
  <si>
    <t>Poskeslindes</t>
  </si>
  <si>
    <t>b. Jarak ke Poskesdes/Polindes terdekat</t>
  </si>
  <si>
    <t>Jarak_Poskeslindes</t>
  </si>
  <si>
    <t xml:space="preserve">c. Waktu tempuh untuk menuju ke Poskesdes/ Polindes terdekat </t>
  </si>
  <si>
    <t>Menit_Poskeslindes</t>
  </si>
  <si>
    <t>d. Fungsi Poskesdes/ Polindes</t>
  </si>
  <si>
    <t>Fungsi_Poskeslindes</t>
  </si>
  <si>
    <t>e.Ketersediaan rumah singgah / rumah tunggu untuk ibu hamil</t>
  </si>
  <si>
    <t>RumahSinggah</t>
  </si>
  <si>
    <t>a. Jumlah Posyandu di Desa</t>
  </si>
  <si>
    <t>Jml_Posyandu</t>
  </si>
  <si>
    <t>Unit</t>
  </si>
  <si>
    <t>b. Jumlah posyandu yang melaksanakan kegiatan / pelayanan sebulan sekali</t>
  </si>
  <si>
    <t>Posyandu_1bln</t>
  </si>
  <si>
    <t>c. Jumlah posyandu yang melaksanakan kegiatan / pelayanan 2 bulan sekali atau lebih</t>
  </si>
  <si>
    <t>Posyandu_2bln</t>
  </si>
  <si>
    <t>d. Mayoritas warga Desa berpartisipasi aktif dalam kegiatan Posyandu</t>
  </si>
  <si>
    <t>Partisipasi_posyandu</t>
  </si>
  <si>
    <t>e. Sumber Dana Pembiayaan Kegiatan Posyandu</t>
  </si>
  <si>
    <t>Biaya_posyandu</t>
  </si>
  <si>
    <t>Tingkat Kepesertaan BPJS/ JKN/ KIS</t>
  </si>
  <si>
    <t>a. Jumlah warga yang terdaftar menjadi peserta BPJS Kesehatan/ Jaminan Kesehatan Nasional/ Kartu Indonesia Sehat (KIS)</t>
  </si>
  <si>
    <t>Warga_BPJS/JKN/KIS</t>
  </si>
  <si>
    <t>b. Warga Desa memanfaatkan pelayanan BPJS/JKN/KIS</t>
  </si>
  <si>
    <t>Pemanfaatan_BPJS/JKN/KIS</t>
  </si>
  <si>
    <t>c. Jumlah warga yang terdaftar menjadi peserta Jamkesda/BPJS/JKN/KIS</t>
  </si>
  <si>
    <t>Jamkesda/BPJS/JKN/KIS</t>
  </si>
  <si>
    <t>Derajat Kesehatan dan Gizi Buruk</t>
  </si>
  <si>
    <t>a. Terdapat kejadian kematian ibu melahirkan di Desa</t>
  </si>
  <si>
    <t>AKI</t>
  </si>
  <si>
    <t>b. Jumlah kejadian kematian ibu melahirkan di Desa</t>
  </si>
  <si>
    <t>Jml_AKI</t>
  </si>
  <si>
    <t>Kasus</t>
  </si>
  <si>
    <t>a. Terdapat kejadian kematian balita di Desa</t>
  </si>
  <si>
    <t>AKABa</t>
  </si>
  <si>
    <t>b. Jumlah kejadian kematian balita di Desa</t>
  </si>
  <si>
    <t>Jml_AKABa</t>
  </si>
  <si>
    <t>a. Terdapat kejadian kematian bayi (0-12 Bulan) di Desa</t>
  </si>
  <si>
    <t>AKB</t>
  </si>
  <si>
    <t>b. Jumlah kejadian kematian bayi (0-12 Bulan) di Desa</t>
  </si>
  <si>
    <t>Jml_AKB</t>
  </si>
  <si>
    <t>a. Terdapat kejadian balita gizi buruk di Desa</t>
  </si>
  <si>
    <t>Gizbur</t>
  </si>
  <si>
    <t>b. Jumlah kejadian balita gizi buruk di Desa</t>
  </si>
  <si>
    <t xml:space="preserve">Jml_gizbur  </t>
  </si>
  <si>
    <t>a. Terdapat kejadian luar biasa di Desa</t>
  </si>
  <si>
    <t>KLB</t>
  </si>
  <si>
    <t>b. Penyakit yang menyebabkan kejadian luar biasa</t>
  </si>
  <si>
    <t>Penyakit_KLB</t>
  </si>
  <si>
    <t>Sasaran 1.000 Hari Pertama Kehidupan (HPK) (Ibu hamil dan anak 0-23 bulan)</t>
  </si>
  <si>
    <t>a. Jumlah Total Rumah Tangga 1.000 HPK</t>
  </si>
  <si>
    <t>RT 1.000 HPK</t>
  </si>
  <si>
    <t>RT</t>
  </si>
  <si>
    <t>b. Jumlah Ibu Hamil</t>
  </si>
  <si>
    <t>Ibu_Hamil</t>
  </si>
  <si>
    <t>c. Jumlah Usia Anak 0-23 Bulan</t>
  </si>
  <si>
    <t xml:space="preserve">Usia_Anak_0-23-Bln </t>
  </si>
  <si>
    <t>Anak</t>
  </si>
  <si>
    <t>Pengukuran Tikar Pertumbuhan (Deteksi Dini Stunting) Usia Anak 0-23 Bulan</t>
  </si>
  <si>
    <t>80.00%</t>
  </si>
  <si>
    <t>a. Panjang Anak 0-23 Bulan Pertumbuhan Normal (Hijau)</t>
  </si>
  <si>
    <t>Pertumbuhan_Hijau</t>
  </si>
  <si>
    <t>b. Panjang Anak 0-23 Bulan Pertumbuhan Resiko Stunting (Kuning)</t>
  </si>
  <si>
    <t>Pertumbuhan_Kuning</t>
  </si>
  <si>
    <t>c. Panjang Anak 0-23 Bulan Pertumbuhan Terindikasi Stunting (Merah)</t>
  </si>
  <si>
    <t>Pertumbuhan_Merah</t>
  </si>
  <si>
    <t>Kelengkapan Konvergensi Paket Layanan Pencegahan Stunting bagi 1.000 HPK</t>
  </si>
  <si>
    <t>Ibu Hamil</t>
  </si>
  <si>
    <t>a. Jumlah Ibu Hamil yang Periksa 4 Kali Selama Kehamilan</t>
  </si>
  <si>
    <t>Bumil_cek_4kali</t>
  </si>
  <si>
    <t>b. Jumlah Ibu Hamil yang Mendapat dan Meminum Pil FE Selama 90 Hari</t>
  </si>
  <si>
    <t>Bumil_Pil_FE</t>
  </si>
  <si>
    <t>c. Jumlah Ibu Bersalin yang Mendapat Layanan Pemeriksaan NIFAS 3 Kali</t>
  </si>
  <si>
    <t>Bumil_NIFAS_3kali</t>
  </si>
  <si>
    <t>d. Jumlah Ibu Hamil yang Mengikuti Konseling Gizi/ Kelas Ibu Minimal 4 Kali</t>
  </si>
  <si>
    <t>Bumil_Konseling_Gizi_4kali</t>
  </si>
  <si>
    <t>e. Jumlah Ibu Hamil Mengalami Kekurangan Energi Kronis (KEK)</t>
  </si>
  <si>
    <t>Bumil_KEK</t>
  </si>
  <si>
    <t>f. Jumlah Ibu Hamil yang Mengalami KEK Mendapat Kunjungan Rumah Bulanan</t>
  </si>
  <si>
    <t>Bumil_KEK_Kunjungan</t>
  </si>
  <si>
    <t>g. Jumlah Ibu Hamil Mengalami Resiko Tinggi Kehamilan (RESTI)</t>
  </si>
  <si>
    <t>Bumil_RESTI</t>
  </si>
  <si>
    <t>h. Jumlah Ibu Hamil yang Mengalami RESTI Mendapat Kunjungan Rumah Bulanan</t>
  </si>
  <si>
    <t>Bumil_RESTI_Kunjungan</t>
  </si>
  <si>
    <t>i. Jumlah Ibu Hamil yang Memiliki Akses Air Minum Aman</t>
  </si>
  <si>
    <t>Bumil_Air_Minum_Aman</t>
  </si>
  <si>
    <t>j. Jumlah Ibu Hamil Memiliki Jamban Layak</t>
  </si>
  <si>
    <t>Bumil_Jamban_Layak</t>
  </si>
  <si>
    <t>k. Jumlah Ibu Hamil yang Memiliki Jaminan Kesehatan</t>
  </si>
  <si>
    <t>Bumil_JamKes</t>
  </si>
  <si>
    <t>Tingkat Konvergensi Desa Terhadap Ibu Hamil (Indikator yang Diterima)</t>
  </si>
  <si>
    <t>Jlh_Indikatr_Bumil</t>
  </si>
  <si>
    <t>Tingkat Konvergensi Desa Terhadap Ibu Hamil (Indikator yang Seharusnya Diterima)</t>
  </si>
  <si>
    <t>Jlh_Indikatr_Bumil_Seharusnya</t>
  </si>
  <si>
    <t>82.98%</t>
  </si>
  <si>
    <t>Tingkat Konvergensi Desa Terhadap Ibu Hamil</t>
  </si>
  <si>
    <t>Tingkat_Konvergensi_Bumil</t>
  </si>
  <si>
    <t>Persen</t>
  </si>
  <si>
    <t>Anak Usia 0-23 Bulan (0-2 Tahun)</t>
  </si>
  <si>
    <t>a. Jumlah Anak Usia &lt; 12 Bulan yang Mendapat Imunisasi Dasar Lengkap</t>
  </si>
  <si>
    <t>Anak_Imunisasi</t>
  </si>
  <si>
    <t>b. Jumlah Anak yang Ditimbang Rutin Setiap Bulan</t>
  </si>
  <si>
    <t>Anak_Timbang_Rutin</t>
  </si>
  <si>
    <t>c. Jumlah Anak yang Diukur Panjang/Tinggi Badan 2 Kali Dalam Setahun</t>
  </si>
  <si>
    <t>Anak_Ukur_Panjang</t>
  </si>
  <si>
    <t>d. Jumlah Orang Tua/Pengasuh Laki-laki yang Mengikuti Konseling Gizi Bulanan Anak</t>
  </si>
  <si>
    <t>Pengasuh_Laki</t>
  </si>
  <si>
    <t>e. Jumlah Orang Tua/Pengasuh Perempuan yang Mengikuti Konseling Gizi Bulanan Anak</t>
  </si>
  <si>
    <t>Pengasuh_Pr</t>
  </si>
  <si>
    <t>f. Jumlah Anak Gizi Buruk Mendapat Kunjungan</t>
  </si>
  <si>
    <t>Jlh_Kunjungan_Gizi_Brk</t>
  </si>
  <si>
    <t>g. Jumlah Anak Gizi Kurang Mendapat Kunjungan</t>
  </si>
  <si>
    <t>Jlh_Kunjungan_Gizi_Krg</t>
  </si>
  <si>
    <t>h. Jumlah Anak Stunting Mendapat Kunjungan</t>
  </si>
  <si>
    <t>Jlh_Kunjungan_Ank_Stunting</t>
  </si>
  <si>
    <t>i. Jumlah Anak 0-2 Tahun yang Memiliki Akses Air Minum Aman</t>
  </si>
  <si>
    <t>Jlh_Anak_Air_Minum_Aman</t>
  </si>
  <si>
    <t>j. Jumlah Anak 0-2 Tahun yang Memiliki Jamban Layak</t>
  </si>
  <si>
    <t>Jlh_Anak_Jamban_Layak</t>
  </si>
  <si>
    <t>k. Jumlah Anak Usia 0-2 Tahun yang Memiliki Jaminan Kesehatan</t>
  </si>
  <si>
    <t>Jlh_Anak_JamKes</t>
  </si>
  <si>
    <t>l. Jumlah Anak Usia 0-2 Tahun yang Memiliki Akta Kelahiran</t>
  </si>
  <si>
    <t>Jlh_Anak_Punya_Akta_Lahir</t>
  </si>
  <si>
    <t>m. Jumlah Orang Tua/Pengasuh yang Mengikuti Parenting Bulanan (PAUD)</t>
  </si>
  <si>
    <t>Jlh_Pengasuh_Ikut_Parenting</t>
  </si>
  <si>
    <t>Tingkat Konvergensi Desa Terhadap Anak Usia 0-23 Bulan (Indikator yang Diterima)</t>
  </si>
  <si>
    <t>Jlh_Indikatr_Anak</t>
  </si>
  <si>
    <t>Tingkat Konvergensi Desa Terhadap Anak Usia 0-23 Bulan (Indikator yang Seharusnya Diterima)</t>
  </si>
  <si>
    <t>Jlh_Indikatr_Anak_Seharusnya</t>
  </si>
  <si>
    <t>Tingkat Konvergensi Desa Terhadap Anak Usia 0-23 Bulan</t>
  </si>
  <si>
    <t>Konvergensi_Anak</t>
  </si>
  <si>
    <t>Anak Usia &gt; 2-6 Tahun</t>
  </si>
  <si>
    <t>a. Jumlah Anak Usia &gt; 2-6 Tahun</t>
  </si>
  <si>
    <t>Jlh_Anak_2-6Tahun</t>
  </si>
  <si>
    <t>b. Jumlah Anak Usia &gt; 2-6 Tahun yang Aktif Dalam Kegiatan PAUD</t>
  </si>
  <si>
    <t>Jlh_Anak_2-6Tahun_Aktif_Paud</t>
  </si>
  <si>
    <t>PENDIDIKAN</t>
  </si>
  <si>
    <t>Akses Ke Pendidikan Dasar dan Menengah</t>
  </si>
  <si>
    <t>a. Jumlah SD /MI di Desa</t>
  </si>
  <si>
    <t>Jumlah_SD</t>
  </si>
  <si>
    <t>b. Jumlah tenaga pengajar di SD / MI</t>
  </si>
  <si>
    <t>Jumlah_guruSD</t>
  </si>
  <si>
    <t>c. Jarak ke SD / MI terdekat</t>
  </si>
  <si>
    <t>Jarak_SD</t>
  </si>
  <si>
    <t>d. Waktu tempuh untuk menuju ke SD / MI terdekat</t>
  </si>
  <si>
    <t>Menit_SD</t>
  </si>
  <si>
    <t>a. Jumlah SMP / MTs di Desa</t>
  </si>
  <si>
    <t>Jumlah_SMP</t>
  </si>
  <si>
    <t>b. Jumlah tenaga pengajar di SMP/MTs</t>
  </si>
  <si>
    <t>Jumlah_guruSMP</t>
  </si>
  <si>
    <t>c. Jarak ke SMP / MTs terdekat</t>
  </si>
  <si>
    <t>Jarak_SMP</t>
  </si>
  <si>
    <t>d. Waktu tempuh untuk menuju ke SMP / MTs terdekat</t>
  </si>
  <si>
    <t>Menit_SMP</t>
  </si>
  <si>
    <t>a. Jumlah SMU / MA/ SMK di Desa</t>
  </si>
  <si>
    <t>Jumlah_SMU</t>
  </si>
  <si>
    <t>b. Jumlah tenaga pengajar di SMU / MA/ SMK</t>
  </si>
  <si>
    <t>Jumlah_guruSMU</t>
  </si>
  <si>
    <t>c. Jarak ke SMU / MA / SMK  terdekat</t>
  </si>
  <si>
    <t>Jarak_SMU</t>
  </si>
  <si>
    <t>d. Waktu tempuh untuk menuju ke SMU / MA / SMK terdekat</t>
  </si>
  <si>
    <t>Menit_SMU</t>
  </si>
  <si>
    <t>c1. Jumlah Penyandang Kebutuhan Khusus Tunagrahita Usia &lt;20 Tahun Masih Sekolah</t>
  </si>
  <si>
    <t>Tunagrahita_&lt;20Thn_Sklh</t>
  </si>
  <si>
    <t>c2. Jumlah Penyandang Kebutuhan Khusus Tunagrahita &lt;20 Tahun Tidak Sekolah</t>
  </si>
  <si>
    <t>Tunagrahita_&lt;20Thn_Tdk_Sklh</t>
  </si>
  <si>
    <t>d1. Jumlah Penyandang Kebutuhan Khusus Tunanetra Usia &lt;20 Tahun Masih Sekolah</t>
  </si>
  <si>
    <t>Tunanetra_&lt;20Thn_Sklh</t>
  </si>
  <si>
    <t>d1. Jumlah Penyandang Kebutuhan Khusus Tunanetra Usia &lt;20 Tahun Tidak Sekolah</t>
  </si>
  <si>
    <t>Tunanetra_&lt;20Thn_Tdk_Sklh</t>
  </si>
  <si>
    <t>e1. Jumlah Penyandang Kebutuhan Khusus Tunarungu Usia &lt;20 Tahun Masih Sekolah</t>
  </si>
  <si>
    <t>Tunarungu_&lt;20Thn_Sklh</t>
  </si>
  <si>
    <t>e2. Jumlah Penyandang Kebutuhan Khusus Tunarungu Usia &lt;20 Tahun Tidak Sekolah</t>
  </si>
  <si>
    <t>Tunarungu_&lt;20Thn_Tdk_Sklh</t>
  </si>
  <si>
    <t>f1. Jumlah Penyandang Kebutuhan Khusus Tunalaras Usia &lt;20 Tahun Masih Sekolah</t>
  </si>
  <si>
    <t>Tunalaras_&lt;20Thn_Sklh</t>
  </si>
  <si>
    <t>f2. Jumlah Penyandang Kebutuhan Khusus Tunalaras Usia &lt;20 Tahun Tidak Sekolah</t>
  </si>
  <si>
    <t>Tunalaras_&lt;20Thn_Tdk_Sklh</t>
  </si>
  <si>
    <t>g1. Jumlah Penyandang Kebutuhan Khusus Tunadaksa &lt;20 Tahun Masih Sekolah</t>
  </si>
  <si>
    <t>Tunadaksa_&lt;20Thn_Sklh</t>
  </si>
  <si>
    <t>g2. Jumlah Penyandang Kebutuhan Khusus Tunadaksa &lt;20 Tahun Tidak Sekolah</t>
  </si>
  <si>
    <t>Tunadaksa_&lt;20Thn_Tdk_Sklh</t>
  </si>
  <si>
    <t>Data Tingkat Pendidikan</t>
  </si>
  <si>
    <t>Tingkat pendidikan sebagian besar penduduk Desa</t>
  </si>
  <si>
    <t>Ed_pend</t>
  </si>
  <si>
    <t>a. Terdapat anak usia SD yang putus atau tidak sekolah di Desa</t>
  </si>
  <si>
    <t>SD_tdk_sklh</t>
  </si>
  <si>
    <t>b. Jumlah anak usia SD yang putus atau tidak sekolah di Desa</t>
  </si>
  <si>
    <t>SD_tdk_sklh_jml</t>
  </si>
  <si>
    <t>a. Terdapat anak usia SMP yang putus atau tidak sekolah di Desa</t>
  </si>
  <si>
    <t>SMP_tdk_sklh</t>
  </si>
  <si>
    <t>b. Jumlah anak usia SMP yang putus atau tidak sekolah</t>
  </si>
  <si>
    <t>SMP_tdk_sklh_jml</t>
  </si>
  <si>
    <t>Akses Ke Pendidikan Non-Formal Usia 3-5 tahun</t>
  </si>
  <si>
    <t>a. Ketersediaan Pos PAUD di Desa</t>
  </si>
  <si>
    <t>PAUD</t>
  </si>
  <si>
    <t>b. Jumlah Pos PAUD Pemerintah</t>
  </si>
  <si>
    <t>Jumlah_PAUD_PMR</t>
  </si>
  <si>
    <t>c. Jumlah Pos PAUD Non Pemerintah</t>
  </si>
  <si>
    <t>Jumlah_PAUD_NONPMR</t>
  </si>
  <si>
    <t>d. Jarak ke Pos PAUD terdekat</t>
  </si>
  <si>
    <t>Jarak_PAUD</t>
  </si>
  <si>
    <t>e. Waktu tempuh untuk menuju ke PAUD terdekat</t>
  </si>
  <si>
    <t>Waktu_PAUD</t>
  </si>
  <si>
    <t>f. Desa Terdapat Taman Kanak-kanak (TK)</t>
  </si>
  <si>
    <t>TK</t>
  </si>
  <si>
    <t xml:space="preserve">g. Jarak Taman Kanak-kanak (TK) Terdekat </t>
  </si>
  <si>
    <t>Jarak_TK</t>
  </si>
  <si>
    <t>h. Desa Terdapat Raudhatul Athfal (RA)</t>
  </si>
  <si>
    <t>RA</t>
  </si>
  <si>
    <t xml:space="preserve">i. Jarak Raudhatul Athfal (RA) Terdekat </t>
  </si>
  <si>
    <t>Jarak_RA</t>
  </si>
  <si>
    <t>j. Desa Terdapat Bustanul Athfal (BA)</t>
  </si>
  <si>
    <t>BA</t>
  </si>
  <si>
    <t xml:space="preserve">k. Jarak Bustanul Athfal (BA) Terdekat </t>
  </si>
  <si>
    <t>Jarak_BA</t>
  </si>
  <si>
    <t>l. Jumlah guru PAUD</t>
  </si>
  <si>
    <t>Guru_PAUD</t>
  </si>
  <si>
    <t>m. Jumlah guru TK</t>
  </si>
  <si>
    <t>Guru_TK</t>
  </si>
  <si>
    <t>n. Jumlah guru RA</t>
  </si>
  <si>
    <t>Guru_RA</t>
  </si>
  <si>
    <t>0. Jumlah guru BA</t>
  </si>
  <si>
    <t>Guru_BA</t>
  </si>
  <si>
    <t>p. Total Pos PAUD di Desa</t>
  </si>
  <si>
    <t>Total_PAUD_Desa</t>
  </si>
  <si>
    <t>Ketersediaan Pusat Kegiatan Belajar Masyarakat Kejar Paket A, B, dan C di Desa</t>
  </si>
  <si>
    <t>PKBM</t>
  </si>
  <si>
    <t>a. Jumlah pusat kursus atau pusat pelatihan keterampilan khusus di Desa</t>
  </si>
  <si>
    <t>Jml_kursus</t>
  </si>
  <si>
    <t>b. Jarak tempuh menuju pusat kursus atau pusat pelatihan keterampilan khusus ke terdekat</t>
  </si>
  <si>
    <t>Jarak_kursus</t>
  </si>
  <si>
    <t>Terdapat Kegiatan Pemberatasan Buta Aksara</t>
  </si>
  <si>
    <t>Buta_Aksara</t>
  </si>
  <si>
    <t>Akses Pengetahuan</t>
  </si>
  <si>
    <t>a.  Ketersediaan fasilitas perpustakaan Desa / taman bacaan masyarakat di Desa</t>
  </si>
  <si>
    <t>TBM</t>
  </si>
  <si>
    <t>b.  Pemanfaatan fasilitas perpustakaan Desa / taman bacaan masyarakat</t>
  </si>
  <si>
    <t>Pemanfaatan_TBM</t>
  </si>
  <si>
    <t>Modal Sosial</t>
  </si>
  <si>
    <t>a. Kebiasaan gotong royong warga di Desa</t>
  </si>
  <si>
    <t>GotongRoyong</t>
  </si>
  <si>
    <t>b. Frekuensi kegiatan gotong royong</t>
  </si>
  <si>
    <t>Fr_GotongRoyong</t>
  </si>
  <si>
    <t>Kali/ Tahun</t>
  </si>
  <si>
    <t>a. Ketersediaan ruang publik terbuka bagi warga tanpa perlu membayar</t>
  </si>
  <si>
    <t>RPublik</t>
  </si>
  <si>
    <t>b. Kondisi Ruang Terbuka Publik</t>
  </si>
  <si>
    <t>Kondisi_Rpublik</t>
  </si>
  <si>
    <t>a. Karang Taruna</t>
  </si>
  <si>
    <t>KarangTaruna</t>
  </si>
  <si>
    <t>KarangTaruna_frek</t>
  </si>
  <si>
    <t>b. PKK</t>
  </si>
  <si>
    <t>PKK</t>
  </si>
  <si>
    <t>PKK_frek</t>
  </si>
  <si>
    <t>c. Perkumpulan agama</t>
  </si>
  <si>
    <t>Org_agm</t>
  </si>
  <si>
    <t>Org_agm_frek</t>
  </si>
  <si>
    <t>d. Panti asuhan</t>
  </si>
  <si>
    <t>Panti</t>
  </si>
  <si>
    <t>Panti_frek</t>
  </si>
  <si>
    <t>e. Kelompok arisan</t>
  </si>
  <si>
    <t>Arisan</t>
  </si>
  <si>
    <t>Arisan_frek</t>
  </si>
  <si>
    <t>f. Kelompok/ organisasi/lembaga tani</t>
  </si>
  <si>
    <t>Lemb_tani</t>
  </si>
  <si>
    <t>Lemb_tani_frek</t>
  </si>
  <si>
    <t>g. Kelompok/ organisasi/lembaga nelayan</t>
  </si>
  <si>
    <t>Lemb_nelayan</t>
  </si>
  <si>
    <t>Lemb_nelayan_frek</t>
  </si>
  <si>
    <t>h. Kelompok/ organisasi/lembaga usaha ternak</t>
  </si>
  <si>
    <t>Lemb_usternak</t>
  </si>
  <si>
    <t>Lemb_usternak_frek</t>
  </si>
  <si>
    <t>i. Kelompok/ organisasi/lembaga pengrajin</t>
  </si>
  <si>
    <t>Lemb_pengrajin</t>
  </si>
  <si>
    <t>Lemb_pengrajin_frek</t>
  </si>
  <si>
    <t>j. Kelompok/ organisasi/lembaga khusus wanita</t>
  </si>
  <si>
    <t>Lemb_wanita</t>
  </si>
  <si>
    <t>Lemb_wanita_frek</t>
  </si>
  <si>
    <t>k. Kelompok/ organisasi/lembaga lainnya</t>
  </si>
  <si>
    <t>Lemb_lain</t>
  </si>
  <si>
    <t>Lemb_lain_ sebutkan</t>
  </si>
  <si>
    <t>Lemb_lain_frek</t>
  </si>
  <si>
    <t>a. Warga Desa mengikuti musyawarah Desa</t>
  </si>
  <si>
    <t>Partispasi_musdes</t>
  </si>
  <si>
    <t>b. Frekuensi musyawarah Desa selama setahun terakhir</t>
  </si>
  <si>
    <t>Frek_musdes</t>
  </si>
  <si>
    <t>c. Kelompok perempuan mengikuti musyawarah Desa</t>
  </si>
  <si>
    <t>Perempuan_musdes</t>
  </si>
  <si>
    <t>a. Total fasilitas / lapangan olah raga di Desa</t>
  </si>
  <si>
    <t>Total_Lap</t>
  </si>
  <si>
    <t>a1. Jumlah Fasilitas/ Lapangan Sepak Bola</t>
  </si>
  <si>
    <t>Jml_Lap_Sepak_Bola</t>
  </si>
  <si>
    <t>a2. Jumlah Fasilitas/ Lapangan Futsal</t>
  </si>
  <si>
    <t>Jml_Lap_Futsal</t>
  </si>
  <si>
    <t>a3. Jumlah Fasilitas/ Lapangan Tenis</t>
  </si>
  <si>
    <t>Jml_Lap_Tenis</t>
  </si>
  <si>
    <t>a4. Jumlah Fasilitas/ Lapangan Bulu Tangkis</t>
  </si>
  <si>
    <t>Jml_Lap_Bulu_Tangkis</t>
  </si>
  <si>
    <t>a5. Jumlah Fasilitas/ Lapangan Basket</t>
  </si>
  <si>
    <t>Jml_Lap_Basket</t>
  </si>
  <si>
    <t>a6. Jumlah Fasilitas/ Lapangan Lainnya</t>
  </si>
  <si>
    <t>Jml_Lap_Lainnya</t>
  </si>
  <si>
    <t>a6. Sebutkan Fasilitas/ Lapangan Lainnya</t>
  </si>
  <si>
    <t>Lap_Lainnya</t>
  </si>
  <si>
    <t>lapangan takraw, Volly</t>
  </si>
  <si>
    <t>b. Terdapat kegiatan kelompok olahraga yang rutin</t>
  </si>
  <si>
    <t>Keg_OR</t>
  </si>
  <si>
    <t>c. Jumlah kelompok kegiatan olahraga</t>
  </si>
  <si>
    <t>Jumlah_Kel_OR</t>
  </si>
  <si>
    <t>Kelompok</t>
  </si>
  <si>
    <t>Warga Desa terdiri dari beberapa suku / etnis</t>
  </si>
  <si>
    <t>Suku</t>
  </si>
  <si>
    <t>Jlh Suku</t>
  </si>
  <si>
    <t>Jumlah Bahasa yang digunakan Warga Desa untuk Komunikasi Sehari-hari di Desa</t>
  </si>
  <si>
    <t>Bahasa</t>
  </si>
  <si>
    <t>Jlh Bahasa</t>
  </si>
  <si>
    <t>a. Warga yang menganut agama Islam</t>
  </si>
  <si>
    <t>Islam</t>
  </si>
  <si>
    <t>b. Warga yang menganut agama Kristen</t>
  </si>
  <si>
    <t>Kristen</t>
  </si>
  <si>
    <t>c. Warga yang menganut agama Katolik</t>
  </si>
  <si>
    <t>Katolik</t>
  </si>
  <si>
    <t>d. Warga yang menganut agama Buddha</t>
  </si>
  <si>
    <t>Buddha</t>
  </si>
  <si>
    <t>e. Warga yang menganut agama Hindu</t>
  </si>
  <si>
    <t>Hindu</t>
  </si>
  <si>
    <t>f. Warga yang menganut agama Kong Hu Cu</t>
  </si>
  <si>
    <t>Konghucu</t>
  </si>
  <si>
    <t>g. Warga yang menganut agama lain</t>
  </si>
  <si>
    <t>Agama_Lainnya</t>
  </si>
  <si>
    <t>Agama_Lainnya_sebutkan</t>
  </si>
  <si>
    <t>a. Terdapat Masjid di Desa</t>
  </si>
  <si>
    <t>Masjid</t>
  </si>
  <si>
    <t>b. Terdapat Gereja Kristen di Desa</t>
  </si>
  <si>
    <t>Gereja_Kristen</t>
  </si>
  <si>
    <t>c. Terdapat Gereja Katolik di Desa</t>
  </si>
  <si>
    <t>Gereja_Katolik</t>
  </si>
  <si>
    <t>d. Terdapat Wihara di Desa</t>
  </si>
  <si>
    <t>Wihara</t>
  </si>
  <si>
    <t>e. Terdapat Pura di Desa</t>
  </si>
  <si>
    <t>Pura</t>
  </si>
  <si>
    <t>f. Terdapat Litang / Kelenteng</t>
  </si>
  <si>
    <t>Kelenteng</t>
  </si>
  <si>
    <t>Agama  / kepercayaan mayoritas yang dianut warga Desa</t>
  </si>
  <si>
    <t>Agama_mayoritas</t>
  </si>
  <si>
    <t>a. Terdapat kelompok seni adat dan budaya di Desa</t>
  </si>
  <si>
    <t>Kel_Seni</t>
  </si>
  <si>
    <t>b. Frekuensi kegiatan seni adat dan budaya diselenggarakan dalam setahun terakhir</t>
  </si>
  <si>
    <t>Frek_KegSeni</t>
  </si>
  <si>
    <t>c. Jumlah kelompok seni adat dan budaya di Desa</t>
  </si>
  <si>
    <t>Jml_KelSeni</t>
  </si>
  <si>
    <t>a. Mayoritas warga di Desa menghadiri perayaan adat budaya tertentu untuk acara kelahiran</t>
  </si>
  <si>
    <t>Hadir_AdatLahir</t>
  </si>
  <si>
    <t>b. Mayoritas warga di Desa menghadiri perayaan adat budaya tertentu untuk acara kematian</t>
  </si>
  <si>
    <t>Hadir_AdatKematian</t>
  </si>
  <si>
    <t>c. Mayoritas warga di Desa menghadiri perayaan adat budaya tertentu untuk acara perkawinan</t>
  </si>
  <si>
    <t>Hadir_AdatNikah</t>
  </si>
  <si>
    <t>d. Mayoritas warga di Desa menghadiri perayaan adat budaya tertentu untuk acara / hari besar lainnya</t>
  </si>
  <si>
    <t>HariBesar_lain</t>
  </si>
  <si>
    <t>HariBesar_lain_sebutkan</t>
  </si>
  <si>
    <t>MAULID</t>
  </si>
  <si>
    <t>Keamanan Warga</t>
  </si>
  <si>
    <t>Terdapat kegiatan pembangunan dan pemeliharaan pos keamanan lingkungan (Poskamling) oleh warga</t>
  </si>
  <si>
    <t>Poskamling</t>
  </si>
  <si>
    <t>Inisiatif dan partisipasi warga dalam pengaktifan sistem keamanan lingkungan (Siskamling)</t>
  </si>
  <si>
    <t>Siskamling_warga</t>
  </si>
  <si>
    <t>a. Terdapat konflik di Desa</t>
  </si>
  <si>
    <t>Konflik</t>
  </si>
  <si>
    <t>b. Jumlah kejadian Konflik antarkelompok masyarakat</t>
  </si>
  <si>
    <t>Konflik_masy</t>
  </si>
  <si>
    <t>c. Jumlah kejadian Konflik kelompok masyarakat antar Desa</t>
  </si>
  <si>
    <t>Konflik_Desa</t>
  </si>
  <si>
    <t>d. Jumlah kejadian Konflik antara kelompok masyarakat dengan aparat keamanan</t>
  </si>
  <si>
    <t>Konflik_kam</t>
  </si>
  <si>
    <t>e Jumlah kejadian Konflik antara kelompok masyarakat dengan aparat pemerintah</t>
  </si>
  <si>
    <t>Konflik_pemr</t>
  </si>
  <si>
    <t>f. Jumlah kejadian Konflik antarpelajar/ mahasiswa/pemuda</t>
  </si>
  <si>
    <t>Konflik_mhs</t>
  </si>
  <si>
    <t>g. Jumlah kejadian Konflik antarsuku</t>
  </si>
  <si>
    <t>Konflik_suku</t>
  </si>
  <si>
    <t>h. Jumlah kejadian Konflik antaragama</t>
  </si>
  <si>
    <t>Konflik_agm</t>
  </si>
  <si>
    <t>i. Jumlah kejadian Konflik lainnya</t>
  </si>
  <si>
    <t>Konflik_lainnya</t>
  </si>
  <si>
    <t>Konflik_lainnya_sebutkan</t>
  </si>
  <si>
    <t>PERKELAHIAN REMAJA</t>
  </si>
  <si>
    <t>a. Terdapat Konflik di Desa Terkait Lahan</t>
  </si>
  <si>
    <t>Konflik_Lahan</t>
  </si>
  <si>
    <t>b. Jumlah kejadian Konflik antarkelompok masyarakat terkait lahan dalam 1 tahun terakhir</t>
  </si>
  <si>
    <t>Jlh_konflik_Lahan_AntarKelompok</t>
  </si>
  <si>
    <t>c. Jumlah kejadian Konflik kelompok masyarakat antar Desa terkait lahan  dalam 1 tahun terakhir</t>
  </si>
  <si>
    <t>Jlh_konflik_Lahan_kel_Masyarakat</t>
  </si>
  <si>
    <t>d. Jumlah kejadian Konflik antara kelompok masyarakat dengan aparat keamanan terkait lahan  dalam 1 tahun terakhir</t>
  </si>
  <si>
    <t>Jlh_konflik_Lahan_kel_Masyarakat_dengan_Aparat_Keamanan</t>
  </si>
  <si>
    <t>e Jumlah kejadian Konflik antara kelompok masyarakat dengan aparat pemerintah terkait lahan  dalam 1 tahun terakhir</t>
  </si>
  <si>
    <t>Jlh_konflik_Lahan_kel_Masyarakat_dengan_Aparat_Pemerintah</t>
  </si>
  <si>
    <t>f. Jumlah kejadian Konflik antara kelompok masyarakat dengan pihak lainnya terkait lahan  dalam 1 tahun terakhir</t>
  </si>
  <si>
    <t>Jlh_konflik_Lahan_kel_Masyarakat_dengan_Pihak_Lain</t>
  </si>
  <si>
    <t>a. Penyelesaian Konflik secara damai</t>
  </si>
  <si>
    <t>Damai</t>
  </si>
  <si>
    <t>b. Peranan aparat keamanan menjadi mediator / penengah dalam penyelesaian Konflik massal</t>
  </si>
  <si>
    <t>Damai_kam</t>
  </si>
  <si>
    <t>c. Peranan aparat pemerintah menjadi mediator / penengah dalam penyelesaian Konflik massal</t>
  </si>
  <si>
    <t>Damai_pemr</t>
  </si>
  <si>
    <t>d. Peranan tokoh masyarakat menjadi mediator / penengah dalam penyelesaian Konflik massal</t>
  </si>
  <si>
    <t>Damai_TokohMasy</t>
  </si>
  <si>
    <t>e. Peranan tokoh agama menjadi mediator / penengah dalam penyelesaian Konflik massal</t>
  </si>
  <si>
    <t>Damai_TokohAg</t>
  </si>
  <si>
    <t>f. Peranan tokoh lainnya menjadi mediator / penengah dalam penyelesaian Konflik massal</t>
  </si>
  <si>
    <t>Damai_lainnya</t>
  </si>
  <si>
    <t>Damai_lainnya_sebutkan</t>
  </si>
  <si>
    <t>KELUARGA</t>
  </si>
  <si>
    <t>g. Tidak ada yang menjadi mediator / penengah upaya dalam penyelesaian Konflik massal</t>
  </si>
  <si>
    <t>Tidak_ada_mediator</t>
  </si>
  <si>
    <t>Penyelesaian konflik di Desa oleh lembaga lokal sesuai adat budaya tertentu di Desa</t>
  </si>
  <si>
    <t>Damai_trad</t>
  </si>
  <si>
    <t>a1. Terdapat tindak kejahatan pencurian</t>
  </si>
  <si>
    <t>Curi</t>
  </si>
  <si>
    <t>a2. Terdapat tindak kejahatan penipuan/ penggelapan</t>
  </si>
  <si>
    <t>Tipu</t>
  </si>
  <si>
    <t>a3. Terdapat tindak kejahatan penganiayaan</t>
  </si>
  <si>
    <t>Aniaya</t>
  </si>
  <si>
    <t>a4. Terdapat tindak kejahatan pembakaran</t>
  </si>
  <si>
    <t>Bakar</t>
  </si>
  <si>
    <t>a5. Terdapat tindak kejahatan perkosaan</t>
  </si>
  <si>
    <t>Susila</t>
  </si>
  <si>
    <t>a6. Terdapat tindak kejahatan  peredaran narkoba / penyalahgunaan</t>
  </si>
  <si>
    <t>Narkoba</t>
  </si>
  <si>
    <t>a7. Terdapat tindak kejahatan perjudian</t>
  </si>
  <si>
    <t>Judi</t>
  </si>
  <si>
    <t>a8. Terdapat tindak kejahatan pembunuhan</t>
  </si>
  <si>
    <t>Bunuh</t>
  </si>
  <si>
    <t>a9. Terdapat tindak kejahatan perdagangan orang</t>
  </si>
  <si>
    <t>Traffick</t>
  </si>
  <si>
    <t>b. Tindak kejahatan yang paling sering terjadi</t>
  </si>
  <si>
    <t>Kejahatan</t>
  </si>
  <si>
    <t xml:space="preserve">0 </t>
  </si>
  <si>
    <t>Kesejahteraan Sosial</t>
  </si>
  <si>
    <t>a. Ketersediaan SLB di Desa</t>
  </si>
  <si>
    <t>SLB</t>
  </si>
  <si>
    <t>b. Jumlah SLB yang terdapat di Desa</t>
  </si>
  <si>
    <t>Jml_SLB</t>
  </si>
  <si>
    <t>c. Jarak menuju SLB terdekat</t>
  </si>
  <si>
    <t>Jarak_SLB</t>
  </si>
  <si>
    <t>d1. Jumlah Penyandang Kebutuhan Khusus Tunagrahita Laki-laki</t>
  </si>
  <si>
    <t>Tunagrahita_Lk</t>
  </si>
  <si>
    <t>d2. Jumlah Penyandang Kebutuhan Khusus Tunagrahita Perempuan</t>
  </si>
  <si>
    <t>Tunagrahita-Pr</t>
  </si>
  <si>
    <t>d3. Jumlah Penyandang Kebutuhan Khusus Tunanetra Laki-Laki</t>
  </si>
  <si>
    <t>Tunanetra_Lk</t>
  </si>
  <si>
    <t>d4. Jumlah Penyandang Kebutuhan Khusus Tunanetra Perempuan</t>
  </si>
  <si>
    <t>Tunanetra_Pr</t>
  </si>
  <si>
    <t>d5. Jumlah Penyandang Kebutuhan Khusus Tunarungu Laki-Laki</t>
  </si>
  <si>
    <t>Tunarungu_Lk</t>
  </si>
  <si>
    <t>d6. Jumlah Penyandang Kebutuhan Khusus Tunarungu Perempuan</t>
  </si>
  <si>
    <t>Tunarungu_Pr</t>
  </si>
  <si>
    <t>d7. Jumlah Penyandang Kebutuhan Khusus Tunalaras Laki-laki</t>
  </si>
  <si>
    <t>Tunalaras_Lk</t>
  </si>
  <si>
    <t>d8. Jumlah Penyandang Kebutuhan Khusus Tunalaras Perempuan</t>
  </si>
  <si>
    <t>Tunalaras_Pr</t>
  </si>
  <si>
    <t>d9. Jumlah Penyandang Kebutuhan Khusus Tunadaksa Laki-laki</t>
  </si>
  <si>
    <t>Tunadaksa_Lk</t>
  </si>
  <si>
    <t>d10. Jumlah Penyandang Kebutuhan Khusus Tunadaksa Perempuan</t>
  </si>
  <si>
    <t>Tunadaksa_Pr</t>
  </si>
  <si>
    <t>d11. Jumlah Penyandang Disabilitas bawaan lahir</t>
  </si>
  <si>
    <t>Disabilitas_Lahir</t>
  </si>
  <si>
    <t>d12. Jumlah Penyandang Disabilitas akibat Kecelakaan</t>
  </si>
  <si>
    <t>Disabilitas_Kecelakaan</t>
  </si>
  <si>
    <t>a. Terdapat Penyandang Masalah Kesejahteraan Sosial (PMKS) Anak Jalanan</t>
  </si>
  <si>
    <t>Anak_Jalanan</t>
  </si>
  <si>
    <t>b. Terdapat Penyandang Masalah Kesejahteraan Sosial (PMKS) Anak Terlantar</t>
  </si>
  <si>
    <t>Anak_terlantar</t>
  </si>
  <si>
    <t>c. Terdapat Penyandang Masalah Kesejahteraan sosial (PMKS) Korban Kekerasan</t>
  </si>
  <si>
    <t>Kekerasan</t>
  </si>
  <si>
    <t>d. Terdapat Penyandang Masalah Kesejahteraan Sosial (PMKS) Lanjut Usia Terlantar</t>
  </si>
  <si>
    <t>LUT</t>
  </si>
  <si>
    <t>e. Terdapat Penyandang Masalah Kesejahteraan Sosial (PMKS) Korban Penyalahgunaan NAPZA</t>
  </si>
  <si>
    <t>NAPZA</t>
  </si>
  <si>
    <t>f. Terdapat Penyandang Masalah Kesejahteraan Sosial (PMKS) Pekerja Migran Terlantar</t>
  </si>
  <si>
    <t>Migran</t>
  </si>
  <si>
    <t>g. Terdapat Penyandang Masalah Kesejahteraan Sosial (PMKS) Gelandangan / Pengemis</t>
  </si>
  <si>
    <t>Gepeng</t>
  </si>
  <si>
    <t>h. Terdapat Penyandang Masalah Kesejahteraan Sosial (PMKS) PSK</t>
  </si>
  <si>
    <t>PSK</t>
  </si>
  <si>
    <t>Jumlah kejadian bunuh diri di Desa</t>
  </si>
  <si>
    <t>BunuhDiri</t>
  </si>
  <si>
    <t>PERMUKIMAN</t>
  </si>
  <si>
    <t>Kondisi Rumah Layak Huni Dibangun Pakai Dana Desa</t>
  </si>
  <si>
    <t>a. Jumlah Rumah Layak Huni yang Dibangun pakai Dana Desa Tahun 2015</t>
  </si>
  <si>
    <t>Jlh_Rumah_Layak_DD2015</t>
  </si>
  <si>
    <t>V</t>
  </si>
  <si>
    <t>b. Jumlah Rumah Layak Huni yang Dibangun pakai Dana Desa Tahun 2016</t>
  </si>
  <si>
    <t>Jlh_Rumah_Layak_DD2016</t>
  </si>
  <si>
    <t>c. Jumlah Rumah Layak Huni yang Dibangun pakai Dana Desa Tahun 2017</t>
  </si>
  <si>
    <t>Jlh_Rumah_Layak_DD2017</t>
  </si>
  <si>
    <t>d. Jumlah Rumah Layak Huni yang Dibangun pakai Dana Desa Tahun 2018</t>
  </si>
  <si>
    <t>Jlh_Rumah_Layak_DD2018</t>
  </si>
  <si>
    <t>e. Jumlah Rumah Layak Huni yang Dibangun pakai Dana Desa Tahun 2019</t>
  </si>
  <si>
    <t>Jlh_Rumah_Layak_DD2019</t>
  </si>
  <si>
    <t>f. Jumlah Rumah Layak Huni yang Dibangun pakai Dana Desa Tahun 2020</t>
  </si>
  <si>
    <t>Jlh_Rumah_Layak_DD2020</t>
  </si>
  <si>
    <t>g. Jumlah Rumah Layak Huni yang Dibangun pakai Dana Desa Tahun 2021</t>
  </si>
  <si>
    <t>Jlh_Rumah_Layak_DD2021</t>
  </si>
  <si>
    <t>h. Jumlah Rumah Layak Huni yang Dibangun pakai Dana Desa Tahun 2022</t>
  </si>
  <si>
    <t>Jlh_Rumah_Layak_DD2022</t>
  </si>
  <si>
    <t>i. Sisa Jumlah Rumah Layak Huni yang layak di bantu setelah 2022</t>
  </si>
  <si>
    <t>Sisa_Jlh_Rumah_layak_2022</t>
  </si>
  <si>
    <t>Anggaran Untuk Membangun Rumah Layak Huni</t>
  </si>
  <si>
    <t>a. Anggaran Untuk Membangun Rumah Layak Huni Tahun 2015</t>
  </si>
  <si>
    <t>Anggaran_Bangun_Rumah_2015</t>
  </si>
  <si>
    <t>Rp</t>
  </si>
  <si>
    <t>b. Anggaran Untuk Membangun Rumah Layak Huni Tahun 2016</t>
  </si>
  <si>
    <t>Anggaran_Bangun_Rumah_2016</t>
  </si>
  <si>
    <t>c. Anggaran Untuk Membangun Rumah Layak Huni Tahun 2017</t>
  </si>
  <si>
    <t>Anggaran_Bangun_Rumah_2017</t>
  </si>
  <si>
    <t>d. Anggaran Untuk Membangun Rumah Layak Huni Tahun 2018</t>
  </si>
  <si>
    <t>Anggaran_Bangun_Rumah_2018</t>
  </si>
  <si>
    <t>e. Anggaran Untuk Membangun Rumah Layak Huni Tahun 2019</t>
  </si>
  <si>
    <t>Anggaran_Bangun_Rumah_2019</t>
  </si>
  <si>
    <t>f. Anggaran Untuk Membangun Rumah Layak Huni Tahun 2020</t>
  </si>
  <si>
    <t>Anggaran_Bangun_Rumah_2020</t>
  </si>
  <si>
    <t>g. Anggaran Untuk Membangun Rumah Layak Huni Tahun 2021</t>
  </si>
  <si>
    <t>Anggaran_Bangun_Rumah_2021</t>
  </si>
  <si>
    <t>h. Anggaran Untuk Membangun Rumah Layak Huni Tahun 2022</t>
  </si>
  <si>
    <t>Anggaran_Bangun_Rumah_2022</t>
  </si>
  <si>
    <t>Kondisi Permukiman Desa</t>
  </si>
  <si>
    <t>a. Jumlah KK yang memiliki rumah</t>
  </si>
  <si>
    <t>KK_Punya_Rumah</t>
  </si>
  <si>
    <t>b. Jumlah KK yang tidak memiliki rumah</t>
  </si>
  <si>
    <t>KK_Tdk_Punya_Rumah</t>
  </si>
  <si>
    <t>c. Jumlah KK yang memiliki rumah permanen</t>
  </si>
  <si>
    <t>KK_Punya_Rumah_Permanen</t>
  </si>
  <si>
    <t>d. Kondisi KK Memiliki Rumah Permanen</t>
  </si>
  <si>
    <t>Kondisi_Rumah_Permanen</t>
  </si>
  <si>
    <t>e. Jumlah KK yang memiliki rumah semi permanen</t>
  </si>
  <si>
    <t>KK_Punya_Rumah_Semi_Permanen</t>
  </si>
  <si>
    <t>f. Kondisi KK Memilik rumah semi permanen</t>
  </si>
  <si>
    <t>Kondisi_Rumah_Semi_Permanen</t>
  </si>
  <si>
    <t>g. Jumlah KK yang memiliki rumah non permanen</t>
  </si>
  <si>
    <t>KK_Punya_Rumah_Non_Permanen</t>
  </si>
  <si>
    <t>h. Kondisi rumah non permanen</t>
  </si>
  <si>
    <t>Kondisi_Rumah_Non_Permanen</t>
  </si>
  <si>
    <t>Akses Air Bersih dan Air Minum</t>
  </si>
  <si>
    <t>a. Air minum warga di Desa bersumber dari air kemasan</t>
  </si>
  <si>
    <t>AirMn_kemasan</t>
  </si>
  <si>
    <t>b. Air minum warga di Desa bersumber dari air ledeng dengan meteran (PAM/PDAM)</t>
  </si>
  <si>
    <t>AirMn_PAM</t>
  </si>
  <si>
    <t>c. Air minum warga di Desa bersumber dari air ledeng tanpa meteran</t>
  </si>
  <si>
    <t>AirMn_ledeng_tanpa_meteran</t>
  </si>
  <si>
    <t>d. Air minum warga di Desa bersumber dari sumur bor / pompa</t>
  </si>
  <si>
    <t>AirMn_sumurbor</t>
  </si>
  <si>
    <t>e. Air minum warga di Desa bersumber dari sumur</t>
  </si>
  <si>
    <t>AirMn_sumur</t>
  </si>
  <si>
    <t>f. Air minum warga di Desa bersumber dari mata air</t>
  </si>
  <si>
    <t>AirMn_mataair</t>
  </si>
  <si>
    <t>g. Air minum warga di Desa bersumber dari sungai / danau / kolam</t>
  </si>
  <si>
    <t>AirMn_sungai</t>
  </si>
  <si>
    <t>h. Air minum warga di Desa bersumber dari air hujan</t>
  </si>
  <si>
    <t>AirMn_hujan</t>
  </si>
  <si>
    <t>i. Air minum warga di Desa bersumber dari lainnya</t>
  </si>
  <si>
    <t>AirMn_lainnya</t>
  </si>
  <si>
    <t>AirMn_lainnya_sebutkan</t>
  </si>
  <si>
    <t>Cara warga Desa memperoleh air minum</t>
  </si>
  <si>
    <t>Cara_AirMn</t>
  </si>
  <si>
    <t>a. Air untuk mandi / cuci warga di Desa bersumber dari air ledeng dengan meteran (PAM/PDAM)</t>
  </si>
  <si>
    <t>AirMC_PAM</t>
  </si>
  <si>
    <t>b. Air untuk mandi / cuci warga di Desa bersumber dari air ledeng tanpa meteran</t>
  </si>
  <si>
    <t>AirMC_ledeng_tanpa_meteran</t>
  </si>
  <si>
    <t>c. Air untuk mandi / cuci warga di Desa bersumber dari sumur bor / pompa</t>
  </si>
  <si>
    <t>AirMC_sumurbor</t>
  </si>
  <si>
    <t>d. Air untuk mandi / cuci warga di Desa bersumber dari sumur</t>
  </si>
  <si>
    <t>AirMC_Sumur</t>
  </si>
  <si>
    <t>e. Air untuk mandi / cuci warga di Desa bersumber dari mata air</t>
  </si>
  <si>
    <t>AirMC_mataair</t>
  </si>
  <si>
    <t>f. Air untuk mandi / cuci warga di Desa bersumber dari sungai / danau / kolam</t>
  </si>
  <si>
    <t>AirMC_sungai</t>
  </si>
  <si>
    <t>g. Air untuk mandi / cuci warga di Desa bersumber dari air hujan</t>
  </si>
  <si>
    <t>AirMC_hujan</t>
  </si>
  <si>
    <t>h. Air untuk mandi / cuci warga di Desa bersumber dari lainnya</t>
  </si>
  <si>
    <t>AirMC_lainnya</t>
  </si>
  <si>
    <t>AirMC_lainnya_sebutkan</t>
  </si>
  <si>
    <t>Akses Sanitasi</t>
  </si>
  <si>
    <t>a. Warga Desa BAB (Buang Air Besar)</t>
  </si>
  <si>
    <t>BAB</t>
  </si>
  <si>
    <t>b. Jumlah KK Warga BAB Jamban Sendiri</t>
  </si>
  <si>
    <t>Jamban_Sendiri</t>
  </si>
  <si>
    <t>c. Jumlah KK Warga BAB Jamban Bersama</t>
  </si>
  <si>
    <t>Jamban_Bersama</t>
  </si>
  <si>
    <t>d. Jumlah KK Warga BAB Jamban Umum</t>
  </si>
  <si>
    <t>Jamban_Umum</t>
  </si>
  <si>
    <t>e. Jumlah KK Warga BAB Bukan Jamban</t>
  </si>
  <si>
    <t>Bukan_Jamban</t>
  </si>
  <si>
    <t>Warga Desa membuang sampah</t>
  </si>
  <si>
    <t>Sampah</t>
  </si>
  <si>
    <t>Ketersediaan TPS (Tempat Penampungan Sampah Sementara)</t>
  </si>
  <si>
    <t>TPS</t>
  </si>
  <si>
    <t>Kebiasaan warga Desa membuang limbah cair atau air kotor</t>
  </si>
  <si>
    <t>Limbah</t>
  </si>
  <si>
    <t>Akses Listrik</t>
  </si>
  <si>
    <t>a. Jumlah keluarga di Desa yang menggunakan sumber listrik dari PLN</t>
  </si>
  <si>
    <t>JmlKK_listrikPLN</t>
  </si>
  <si>
    <t>b. Jumlah keluarga di Desa yang menggunakan sumber listrik dari non-PLN</t>
  </si>
  <si>
    <t>JmlKK_listrikNonPLN</t>
  </si>
  <si>
    <t>Jumlah keluarga yang belum teraliri listrik</t>
  </si>
  <si>
    <t>KK_nonListrik</t>
  </si>
  <si>
    <t>a. Jumlah KK yang memanfaatkan energi Matahari</t>
  </si>
  <si>
    <t>E_Matahari</t>
  </si>
  <si>
    <t>b. Jumlah KK yang memanfaatkan energi Angin</t>
  </si>
  <si>
    <t>E_Angin</t>
  </si>
  <si>
    <t>c. Jumlah KK yang memanfaatkan energi Biomasa</t>
  </si>
  <si>
    <t>E_Biomasa</t>
  </si>
  <si>
    <t>d. Jumlah KK yang memanfaatkan energi Bahan Bakar Gas</t>
  </si>
  <si>
    <t>E_Gas</t>
  </si>
  <si>
    <t>e. Jumlah KK yang memanfaatkan energi Bahan Bakar Hayati Cair</t>
  </si>
  <si>
    <t>E_Hayati_Cair</t>
  </si>
  <si>
    <r>
      <t xml:space="preserve">f. Jumlah KK yang memanfaatkan energi </t>
    </r>
    <r>
      <rPr>
        <i/>
        <sz val="8"/>
        <color rgb="FF000000"/>
        <rFont val="Tahoma"/>
      </rPr>
      <t>Microhydro</t>
    </r>
  </si>
  <si>
    <t>E_Microhydro</t>
  </si>
  <si>
    <t>g. Jumlah KK yang memanfaatkan energi Tenaga Panas Bumi</t>
  </si>
  <si>
    <t>E_Panas_Bumi</t>
  </si>
  <si>
    <t>h. Jumlah sumber energi terbarukan dimanfaatkan warga Desa</t>
  </si>
  <si>
    <t>E_terbarukan</t>
  </si>
  <si>
    <t>Terdapatnya Penerangan di Jalan Utama (PJU) di Desa</t>
  </si>
  <si>
    <t>Terdapat_PJU</t>
  </si>
  <si>
    <t>Sumber Energi PJU dari PLN</t>
  </si>
  <si>
    <t>PJU_PLN</t>
  </si>
  <si>
    <t>Sumber Energi PJU dari Diesel Non PLN</t>
  </si>
  <si>
    <t>PJU_Diesel_Non_PLN</t>
  </si>
  <si>
    <t>Sumber Energi PJU dari EBT Non PLN</t>
  </si>
  <si>
    <t>PJU_EBT_Non_PLN</t>
  </si>
  <si>
    <t>Akses Informasi &amp; Komunikasi</t>
  </si>
  <si>
    <t>Sinyal telepon seluler / handphone di Desa</t>
  </si>
  <si>
    <t>Sinyal</t>
  </si>
  <si>
    <r>
      <t xml:space="preserve">a. Operator / </t>
    </r>
    <r>
      <rPr>
        <i/>
        <sz val="8"/>
        <color rgb="FF000000"/>
        <rFont val="Tahoma"/>
      </rPr>
      <t>provider</t>
    </r>
    <r>
      <rPr>
        <sz val="8"/>
        <color rgb="FF000000"/>
        <rFont val="Tahoma"/>
      </rPr>
      <t xml:space="preserve"> telepon seluler Telkomsel dapat menerima sinyal</t>
    </r>
  </si>
  <si>
    <t>Telkomsel</t>
  </si>
  <si>
    <r>
      <t xml:space="preserve">b. Operator / </t>
    </r>
    <r>
      <rPr>
        <i/>
        <sz val="8"/>
        <color rgb="FF000000"/>
        <rFont val="Tahoma"/>
      </rPr>
      <t>provider</t>
    </r>
    <r>
      <rPr>
        <sz val="8"/>
        <color rgb="FF000000"/>
        <rFont val="Tahoma"/>
      </rPr>
      <t xml:space="preserve"> telepon seluler Indosat dapat menerima sinyal</t>
    </r>
  </si>
  <si>
    <t>Indosat</t>
  </si>
  <si>
    <r>
      <t xml:space="preserve">c. Operator / </t>
    </r>
    <r>
      <rPr>
        <i/>
        <sz val="8"/>
        <color rgb="FF000000"/>
        <rFont val="Tahoma"/>
      </rPr>
      <t>provider</t>
    </r>
    <r>
      <rPr>
        <sz val="8"/>
        <color rgb="FF000000"/>
        <rFont val="Tahoma"/>
      </rPr>
      <t xml:space="preserve"> telepon seluler XL dapat menerima sinyal</t>
    </r>
  </si>
  <si>
    <t>XL Axiata</t>
  </si>
  <si>
    <r>
      <t xml:space="preserve">d. Operator / </t>
    </r>
    <r>
      <rPr>
        <i/>
        <sz val="8"/>
        <color rgb="FF000000"/>
        <rFont val="Tahoma"/>
      </rPr>
      <t>provider</t>
    </r>
    <r>
      <rPr>
        <sz val="8"/>
        <color rgb="FF000000"/>
        <rFont val="Tahoma"/>
      </rPr>
      <t xml:space="preserve"> telepon seluler lainnya dapat menerima sinyal</t>
    </r>
  </si>
  <si>
    <t>Op_lainnya</t>
  </si>
  <si>
    <t>Op_lainnya_sebutkan</t>
  </si>
  <si>
    <t>Siaran program televisi saluran TVRI Nasional dan TVRI daerah</t>
  </si>
  <si>
    <t>TVRI</t>
  </si>
  <si>
    <t>Siaran program televisi saluran swasta</t>
  </si>
  <si>
    <t>TVswasta</t>
  </si>
  <si>
    <t>Siaran program televisi saluran luar negeri</t>
  </si>
  <si>
    <t>TVLN</t>
  </si>
  <si>
    <t>Terdapat fasilitas internet di kantor kepala Desa</t>
  </si>
  <si>
    <t>Internet</t>
  </si>
  <si>
    <t>Warga Desa memiliki akses internet</t>
  </si>
  <si>
    <t>Warnet</t>
  </si>
  <si>
    <t>a. Informasi Desa ada di Papan informasi</t>
  </si>
  <si>
    <t>Info_mading</t>
  </si>
  <si>
    <t>b. Informasi Desa Website</t>
  </si>
  <si>
    <t>WebDesa</t>
  </si>
  <si>
    <t>c. Sarana informasi Lainnya</t>
  </si>
  <si>
    <t>Info_lain</t>
  </si>
  <si>
    <t>Info_lain_sebutkan</t>
  </si>
  <si>
    <t>Tersedia Tower BTS di Desa</t>
  </si>
  <si>
    <t>Tower_BTS</t>
  </si>
  <si>
    <t>Mayoritas warga yang menggunakan Parabola di Desa</t>
  </si>
  <si>
    <t>Warga_Parabola</t>
  </si>
  <si>
    <t>Jarak Tower Provider terdekat di Desa</t>
  </si>
  <si>
    <t>Jarak_Tower_Tdkt</t>
  </si>
  <si>
    <t>IV DIMENSI EKONOMI</t>
  </si>
  <si>
    <t>Keragaman Produksi Masyarakat Desa</t>
  </si>
  <si>
    <t xml:space="preserve">Sumber penghasilan utama penduduk Desa </t>
  </si>
  <si>
    <t>Penghasilan</t>
  </si>
  <si>
    <t>a. Terdapat produk unggulan di Desa</t>
  </si>
  <si>
    <t>Produk_unggul</t>
  </si>
  <si>
    <t>b. Produk Unggulan Pertama di Desa</t>
  </si>
  <si>
    <t>Macam_Produk_unggul_Pertama</t>
  </si>
  <si>
    <t>c. Produk Unggulan Kedua di Desa</t>
  </si>
  <si>
    <t>Macam_Produk_unggul_kedua</t>
  </si>
  <si>
    <t>a. Perubahan (meningkat/menurun) produk komoditi pertanian</t>
  </si>
  <si>
    <t>Perubahan_tani</t>
  </si>
  <si>
    <t>b. Produk Komiditi pertanian yang mengalami peningkatan/peneruman</t>
  </si>
  <si>
    <t>Naik/Turun_Produk_Komoditi</t>
  </si>
  <si>
    <t>IKAN DAN KELAPA</t>
  </si>
  <si>
    <t>a. Terdapat produksi hasil tangkapan laut</t>
  </si>
  <si>
    <t>Produk_laut</t>
  </si>
  <si>
    <t>b. Perubahan (meningkat/menurun) produksi hasil tangkapan laut</t>
  </si>
  <si>
    <t>Perubahan_laut</t>
  </si>
  <si>
    <t>a. Jumlah industri mikro dan kecil komoditas industri rumah tangga</t>
  </si>
  <si>
    <t>UMikroKecil_Industri_RT</t>
  </si>
  <si>
    <t>b. Jumlah industri mikro dan kecil komoditas pariwisata</t>
  </si>
  <si>
    <t>UMikroKecil_Pariwisata</t>
  </si>
  <si>
    <t>c. Jumlah industri mikro dan kecil komoditas perikanan</t>
  </si>
  <si>
    <t>UMikroKecil_Perikanan</t>
  </si>
  <si>
    <t>d. Jumlah industri mikro dan kecil komoditas pertanian</t>
  </si>
  <si>
    <t>UMikroKecil_Pertanian</t>
  </si>
  <si>
    <t>e. Jumlah industri mikro dan kecil komoditas peternakan</t>
  </si>
  <si>
    <t>UMikroKecil_Peternakan</t>
  </si>
  <si>
    <t>f. Jumlah industri mikro dan kecil Lainnya di Desa</t>
  </si>
  <si>
    <t>UMikroKecil_Lainnya</t>
  </si>
  <si>
    <t>g. Total industri mikro dan kecil di Desa</t>
  </si>
  <si>
    <t>Total_UMikroKecil</t>
  </si>
  <si>
    <t>h. Total industri menengah di Desa</t>
  </si>
  <si>
    <t>UMenengah</t>
  </si>
  <si>
    <t>Sarana dan Prasarana Ekonomi di Desa</t>
  </si>
  <si>
    <t>a. Mayoritas Peralatan Teknologi Tepat Guna pertanian yang digunakan di Desa</t>
  </si>
  <si>
    <t>Mayoritas_TTG_Pertanian</t>
  </si>
  <si>
    <t>a1. Jumlah peralatan Tekonologi Tepat Guna pertanian di Desa</t>
  </si>
  <si>
    <t>Jlh_alat_mayoritas_Pertanian</t>
  </si>
  <si>
    <t>b. Mayoritas Peralatan Teknologi Tepat Guna petenakan yang digunakan di Desa</t>
  </si>
  <si>
    <t>Mayoritas_TTG_Perternakan</t>
  </si>
  <si>
    <t>b1. Jumlah alat bantu Tekonologi Tepat Guna  peternakan di Desa</t>
  </si>
  <si>
    <t>Jlh_alat_mayoritas_Perternakan</t>
  </si>
  <si>
    <t>c. Mayoritas Peralatan Teknologi Tepat Guna perikanan yang digunakan di Desa</t>
  </si>
  <si>
    <t>Mayoritas_TTG_Perikanan</t>
  </si>
  <si>
    <t>c1. Jumlah alat bantu Tekonologi Tepat Guna  Perikanan di Desa</t>
  </si>
  <si>
    <t>Jlh_alat_mayoritas_Perikanan</t>
  </si>
  <si>
    <t>Akses Ke Pusat Perdagangan</t>
  </si>
  <si>
    <t>a. Ketersediaan kelompok pertokoan di Desa</t>
  </si>
  <si>
    <t>Kel_Toko</t>
  </si>
  <si>
    <t>b. Jarak ke kelompok pertokoan terdekat</t>
  </si>
  <si>
    <t>Jarak_kelToko</t>
  </si>
  <si>
    <t>Jumlah pasar dengan bangunan permanen</t>
  </si>
  <si>
    <t>Pasar_permanen</t>
  </si>
  <si>
    <t>Jumlah pasar dengan bangunan semi permanen</t>
  </si>
  <si>
    <t>Pasar_semipermanen</t>
  </si>
  <si>
    <t>a. Terdapat pasar tanpa bangunan di Desa</t>
  </si>
  <si>
    <t>Pasar_tnpBangunan</t>
  </si>
  <si>
    <t>b. Jumlah pasar tanpa bangunan di Desa</t>
  </si>
  <si>
    <t>Jml_Pasar_ tnpBangunan</t>
  </si>
  <si>
    <t>Jumlah toko / warung kelontong di Desa</t>
  </si>
  <si>
    <t>TokoKelontong</t>
  </si>
  <si>
    <t>Terdapat warung / kedai makanan dan minuman di Desa</t>
  </si>
  <si>
    <t>Kedai_MakMin</t>
  </si>
  <si>
    <t>a. Terdapat hotel / penginapan di Desa</t>
  </si>
  <si>
    <t>Hotel</t>
  </si>
  <si>
    <t xml:space="preserve">b. Jarak ke hotel / penginapan terdekat </t>
  </si>
  <si>
    <t>Jarak_hotel</t>
  </si>
  <si>
    <t>c. Waktu tempuh menuju hotel / penginapan terdekat</t>
  </si>
  <si>
    <t>Menit_hotel</t>
  </si>
  <si>
    <t>Terdapat Masyarakat yang memanfaatkan Biogas</t>
  </si>
  <si>
    <t>Biogas</t>
  </si>
  <si>
    <t>Terdapat Agen Penjual LPG/Minyak Tanah/</t>
  </si>
  <si>
    <t>Agen_LPG/Mita</t>
  </si>
  <si>
    <t>Mayoritas Bahan Bakar Memasak untuk kebutuhan keluarga</t>
  </si>
  <si>
    <t>BB_Masak</t>
  </si>
  <si>
    <t>Bahan bakar Masak Lainnya</t>
  </si>
  <si>
    <t>BB_ Lainnya</t>
  </si>
  <si>
    <t>KAYU BAKAR</t>
  </si>
  <si>
    <t>Akses Distribusi / Logistik</t>
  </si>
  <si>
    <t>Terdapat kantor pos / pos pembantu / rumah pos / pos keliling di Desa</t>
  </si>
  <si>
    <t>Pos</t>
  </si>
  <si>
    <t>Jarak_Pos</t>
  </si>
  <si>
    <t>Terdapat pelayanan jasa ekspedisi di Desa</t>
  </si>
  <si>
    <t>Jasa_ekspedisi</t>
  </si>
  <si>
    <t>Jarak_Jasa_ekspedisi</t>
  </si>
  <si>
    <t>Akses Lembaga Keuangan</t>
  </si>
  <si>
    <t>Terdapat Bank Umum Pemerintah di Desa</t>
  </si>
  <si>
    <t>Bank_Pemr</t>
  </si>
  <si>
    <t>Jarak_Bank_Pemr_Tdekat</t>
  </si>
  <si>
    <t>Terdapat Bank Swasta di Desa</t>
  </si>
  <si>
    <t>Bank_Swasta</t>
  </si>
  <si>
    <t>Jarak_Bank_Swasta_Tdekat</t>
  </si>
  <si>
    <t>Terdapat BPR di Desa</t>
  </si>
  <si>
    <t>BPR</t>
  </si>
  <si>
    <t>a. Terdapat Fasilitas Kredit Berupa KUR</t>
  </si>
  <si>
    <t>KUR</t>
  </si>
  <si>
    <t xml:space="preserve">b. Terdapat Fasilitas Kredit Berupa KKP-E </t>
  </si>
  <si>
    <t>KKPE</t>
  </si>
  <si>
    <t xml:space="preserve">c. Terdapat Fasilitas Kredit Berupa KUK </t>
  </si>
  <si>
    <t>KUK</t>
  </si>
  <si>
    <t>d. Terdapat Fasilitas Kredit Lainnya</t>
  </si>
  <si>
    <t>Kredit_lain</t>
  </si>
  <si>
    <t>Kredit_lain_sebutkan</t>
  </si>
  <si>
    <t>Ketersediaan Lembaga Ekonomi</t>
  </si>
  <si>
    <t>Jumlah Koperasi di Desa yang aktif beroperasi</t>
  </si>
  <si>
    <t>Kop_aktif</t>
  </si>
  <si>
    <t>a. Terdapat BUMDesa</t>
  </si>
  <si>
    <t>BUMDes</t>
  </si>
  <si>
    <t>a1. Nama BUMDesa</t>
  </si>
  <si>
    <t>Nama_Bumdes</t>
  </si>
  <si>
    <t>TERANG SURYA</t>
  </si>
  <si>
    <t>a2. Status Bumdesa (Aktif/Tidak Aktif)</t>
  </si>
  <si>
    <t>Status_Bumdesa</t>
  </si>
  <si>
    <t>b. Keikutsertaan Desa Terhadap BUMDesa Bersama</t>
  </si>
  <si>
    <t>Bumdes_Bersama</t>
  </si>
  <si>
    <t>c. Nama BUMDesa Bersama</t>
  </si>
  <si>
    <t>Nama_Bumdes_Bersama</t>
  </si>
  <si>
    <t xml:space="preserve">c1.Terdapat Kantor Bumdesa Bersama di Desa </t>
  </si>
  <si>
    <t>Kantor_Bumdesa_Bersama</t>
  </si>
  <si>
    <t>c2. Status Bumdesa Bersama (Aktif/Tidak Aktif)</t>
  </si>
  <si>
    <t>Status_Bumdesa_Bersama</t>
  </si>
  <si>
    <t>d. BUMDesa Bisnis Sosial</t>
  </si>
  <si>
    <t>Bumdes_Bid_BisnisSosial</t>
  </si>
  <si>
    <t>d1. Terdapat Bumdesa Bisnis Sosial Bidang Air Bersih</t>
  </si>
  <si>
    <t>BisnisSosial_AirBersih</t>
  </si>
  <si>
    <t>d2. Terdapat Bumdesa Bisnis Sosial Bidang Listrik</t>
  </si>
  <si>
    <t>BisnisSosial_Listrik</t>
  </si>
  <si>
    <t>d3. Terdapat Bumdesa Bisnis Sosial Bidang Sampah</t>
  </si>
  <si>
    <t>BisnisSosial_Sampah</t>
  </si>
  <si>
    <t>d4. Terdapat Bumdesa Bisnis Sosial Bidang Jasa</t>
  </si>
  <si>
    <t>BisnisSosial_Jasa</t>
  </si>
  <si>
    <t>e. BUMDesa Jasa Penyewaan</t>
  </si>
  <si>
    <t>Bumdes_Bid_Jasa_Sewa</t>
  </si>
  <si>
    <t>e1. Terdapat Bumdesa Jasa Sewa Gedung</t>
  </si>
  <si>
    <t>Jasa_Penyewaan_Gedung</t>
  </si>
  <si>
    <t>e2. Terdapat Bumdesa Jasa Sewa Tenda</t>
  </si>
  <si>
    <t>Jasa_Penyewaan_Tenda</t>
  </si>
  <si>
    <t>e3. Terdapat Bumdesa Jasa Sewa Peralatan Sound System</t>
  </si>
  <si>
    <t>Jasa_Penyewaan_Peralatan_SoundSystem</t>
  </si>
  <si>
    <t>e4. Terdapat Bumdesa Jasa Sewa Peralatan Lainnya</t>
  </si>
  <si>
    <t>Jasa_Penyewaan_Peralatan</t>
  </si>
  <si>
    <t>f. BUMDesa Perdagangan</t>
  </si>
  <si>
    <t>Bumdes_Bid_Perdagangan</t>
  </si>
  <si>
    <t>f1. Terdapat Bumdesa Perdagangan Bidang Pertanian</t>
  </si>
  <si>
    <t>Perdagangan_Pertanian</t>
  </si>
  <si>
    <t>f2. Sebutkan Bumdesa Perdagangan Bidang Pertanian</t>
  </si>
  <si>
    <t>Sebut_Perdagangan_Pertanian</t>
  </si>
  <si>
    <t>f3. Terdapat Bumdesa Perdagangan Bidang Perkebunan</t>
  </si>
  <si>
    <t>Perdagangan_Perkebunan</t>
  </si>
  <si>
    <t>f4. Sebutkan Bumdesa Perdagangan Bidang Perkebunan</t>
  </si>
  <si>
    <t>Sebut_Perdagangan_Perkebunan</t>
  </si>
  <si>
    <t>f5. Terdapat Bumdesa Perdagangan Bidang Peternakan</t>
  </si>
  <si>
    <t>Perdagangan_Peternakan</t>
  </si>
  <si>
    <t>f6. Sebutkan Bumdesa Perdagangan Bidang Peternakan</t>
  </si>
  <si>
    <t>Sebut_Perdagangan_Peternakan</t>
  </si>
  <si>
    <t>f7. Terdapat Bumdesa Perdagangan Bidang Sembako</t>
  </si>
  <si>
    <t>Perdagangan_Sembako</t>
  </si>
  <si>
    <t>g. BUMDesa Keuangan</t>
  </si>
  <si>
    <t>Bumdes_Bid_Keuangan</t>
  </si>
  <si>
    <t>g1. Terdapat Bumdesa Keuangan Simpan Pinjam</t>
  </si>
  <si>
    <t>Keuangan_SimpanPinjam</t>
  </si>
  <si>
    <t>g2. Terdapat Bumdesa Keuangan UED SP</t>
  </si>
  <si>
    <t>Keuangan_UEDSP</t>
  </si>
  <si>
    <t>g3. Terdapat Bumdesa Keuangan Mikro Finance</t>
  </si>
  <si>
    <t>Keuangan_MikroFinance</t>
  </si>
  <si>
    <t>g4. Terdapat Bumdesa Keuangan Brilink</t>
  </si>
  <si>
    <t>Keuangan_BRILink</t>
  </si>
  <si>
    <t>g5. Terdapat Bumdesa Keuangan Agen 46</t>
  </si>
  <si>
    <t>Keuangan_Agen46</t>
  </si>
  <si>
    <t xml:space="preserve">g6. Terdapat Bumdesa Keuangan Kredit </t>
  </si>
  <si>
    <t>Keuangan_Kredit</t>
  </si>
  <si>
    <t>g7. Terdapat Bumdesa Keuangan Koperasi</t>
  </si>
  <si>
    <t>Keuangan_Koperasi</t>
  </si>
  <si>
    <t>g8. Terdapat Bumdesa Keuangan PPOB</t>
  </si>
  <si>
    <t>Keuangan_PPOB</t>
  </si>
  <si>
    <t>h. BUMDesa Perantara (Layanan)</t>
  </si>
  <si>
    <t>Bumdes_Bid_Jasa_Perantara</t>
  </si>
  <si>
    <t>h1. Terdapat Bumdesa Perantara Bidang Jasa</t>
  </si>
  <si>
    <t>Jasa_Perantara_Jasa</t>
  </si>
  <si>
    <t>h2. Terdapat Bumdesa Perantara Bidang Perbengkelan</t>
  </si>
  <si>
    <t>Jasa_Perantara_Perbengkelan</t>
  </si>
  <si>
    <t>h3. Terdapat Bumdesa Perantara Toko/Kios</t>
  </si>
  <si>
    <t>Jasa_Perantara_Toko/Kios</t>
  </si>
  <si>
    <t>h4. Terdapat Bumdesa Perantara Bidang Percetakan</t>
  </si>
  <si>
    <t>Jasa_Perantara_Percetakan</t>
  </si>
  <si>
    <t>h5. Terdapat Bumdesa Perantara Bidang Photo Copy</t>
  </si>
  <si>
    <t>Jasa_Perantara_PhotoCopy</t>
  </si>
  <si>
    <t>h6. Terdapat Bumdesa Perantara Bidang Penggilingan Padi</t>
  </si>
  <si>
    <t>Jasa_Perantara_Penggilingan Padi</t>
  </si>
  <si>
    <t>i. BUMDesa Usaha</t>
  </si>
  <si>
    <t>Bumdes_Bid_Usaha</t>
  </si>
  <si>
    <t>i1. Terdapat Bumdesa Usaha Bidang Kelompok Usaha</t>
  </si>
  <si>
    <t>Usaha_KelompokUsaha</t>
  </si>
  <si>
    <t>i2. Terdapat Bumdesa Perantara Bidang Penjualan Tiket</t>
  </si>
  <si>
    <t>Usaha_PenjualanTiket</t>
  </si>
  <si>
    <t>i3. Terdapat Bumdesa Perantara Bidang Karaoke</t>
  </si>
  <si>
    <t>Usaha_Karaoke</t>
  </si>
  <si>
    <t>j. BUMDesa Pariwisata</t>
  </si>
  <si>
    <t>Bumdes_Bid_Pariwisata</t>
  </si>
  <si>
    <t>j1. Terdapat Bumdesa Pariwisata Bidang Wisata Desa</t>
  </si>
  <si>
    <t>Pariwisata_WisataDesa</t>
  </si>
  <si>
    <t>j2. Terdapat Bumdesa Pariwisata Bidang Agrowisata</t>
  </si>
  <si>
    <t>Pariwisata_Agrowisata</t>
  </si>
  <si>
    <t>j3. Terdapat Bumdesa Pariwisata Bidang Wisata Alam</t>
  </si>
  <si>
    <t>Pariwisata_WisataAlam</t>
  </si>
  <si>
    <t>j4. Terdapat Bumdesa Pariwisata Bidang Transpotasi</t>
  </si>
  <si>
    <t>Pariwisata_Transportasi</t>
  </si>
  <si>
    <t>k. Omset Bumdes 1 Tahun Terakhir</t>
  </si>
  <si>
    <t>Omset_Bumdes</t>
  </si>
  <si>
    <t>l. Omset Bumdes Bersama 1 Tahun Terakhir</t>
  </si>
  <si>
    <t>Omset_Bumdes_Bersama</t>
  </si>
  <si>
    <t>m. Jumlah Bidang Usaha Bumdesa</t>
  </si>
  <si>
    <t>Jumlah_Usaha_Bumdesa</t>
  </si>
  <si>
    <t>n. Nomor Perdes Pembentukan Bumdesa</t>
  </si>
  <si>
    <t>No_perdesa_Bumdesa</t>
  </si>
  <si>
    <t>o. Tahun Pendirian Bumdesa</t>
  </si>
  <si>
    <t>Bumdesa_TahunBerdiri</t>
  </si>
  <si>
    <t>Tahun</t>
  </si>
  <si>
    <t>p. Total Tenaga Kerja Bumdesa</t>
  </si>
  <si>
    <t>Total_Tenaga_Kerja_Bumdes</t>
  </si>
  <si>
    <t>q. Nama Ketua Pelaksana Bidang Unit Usaha</t>
  </si>
  <si>
    <t>Nama_Ketua_Pelaksana_Bidang_Unit_Usaha</t>
  </si>
  <si>
    <t>r. Nama_Ketua_Bumdesa</t>
  </si>
  <si>
    <t>Ketua_Bumdesa</t>
  </si>
  <si>
    <t>s. Nama Sekretaris</t>
  </si>
  <si>
    <t>Nama_Sekretaris</t>
  </si>
  <si>
    <t>REZKIANI</t>
  </si>
  <si>
    <t>t. Nama Bendahara</t>
  </si>
  <si>
    <t>Nama_Bendahara</t>
  </si>
  <si>
    <t>MUH.IKBAL KARIM</t>
  </si>
  <si>
    <t>u. Jumlah Anggota Bumdesa</t>
  </si>
  <si>
    <t>Jumlah Anggota</t>
  </si>
  <si>
    <t>v. SK Pengelola Bumdesa</t>
  </si>
  <si>
    <t>SK_Pengelola_Bumdesa</t>
  </si>
  <si>
    <t>w. Alamat Email Bumdesa</t>
  </si>
  <si>
    <t>Email_Bumdesa</t>
  </si>
  <si>
    <t>TIDAK ADA</t>
  </si>
  <si>
    <t>Keterbukaan Wilayah</t>
  </si>
  <si>
    <t>Angkutan Umum di Desa</t>
  </si>
  <si>
    <t>TransUmum</t>
  </si>
  <si>
    <t>Angkutan Umum Utama di Desa Beroperasi Setiap Hari</t>
  </si>
  <si>
    <t>TransUmum_tiaphari</t>
  </si>
  <si>
    <t>Jam Operasional Angkutan Umum Utama</t>
  </si>
  <si>
    <t>TransUmum_jam</t>
  </si>
  <si>
    <t>Jalan di Desa Dapat Dilalui Kendaraan Bermotor Roda Empat</t>
  </si>
  <si>
    <t>Jalan_Desa</t>
  </si>
  <si>
    <t>Jenis Permukaan Jalan di Desa yang Terluas</t>
  </si>
  <si>
    <t>Pmk_jalan</t>
  </si>
  <si>
    <t>Kualitas Permukaan Jalan di Desa</t>
  </si>
  <si>
    <t>Kualitas_jalan</t>
  </si>
  <si>
    <t>V DIMENSI EKOLOGI</t>
  </si>
  <si>
    <t>Kondisi Linkungan</t>
  </si>
  <si>
    <t>Ketersediaan Sumber Air di Desa</t>
  </si>
  <si>
    <t>AirDesa</t>
  </si>
  <si>
    <t>a. Terjadi pencemaran air di Desa</t>
  </si>
  <si>
    <t>Cemar_air</t>
  </si>
  <si>
    <t>b. Terjadi pencemaran tanah di Desa</t>
  </si>
  <si>
    <t>Cemar_tanah</t>
  </si>
  <si>
    <t>c. Terjadi pencemaran udara di Desa</t>
  </si>
  <si>
    <t>Cemar_udara</t>
  </si>
  <si>
    <t>Dampak pencemaran lingkungan</t>
  </si>
  <si>
    <t>Dampak_cemar</t>
  </si>
  <si>
    <t>Terdapat sungai yang terkena pembuangan limbah</t>
  </si>
  <si>
    <t>Sungai_limbah</t>
  </si>
  <si>
    <t>Terdapat perencanaan tata ruang Desa</t>
  </si>
  <si>
    <t>Tataruang</t>
  </si>
  <si>
    <t>Terdapat perubahan penggunaan lahan dari sektor pertanian menjadi non-pertanian</t>
  </si>
  <si>
    <t>Perub_lahan</t>
  </si>
  <si>
    <t>Potensi Bencana</t>
  </si>
  <si>
    <t>a. Frekuensi Kejadian Bencana Tanah Longsor</t>
  </si>
  <si>
    <t>TanahLongsor</t>
  </si>
  <si>
    <t>b. Frekuensi Kejadian Bencana Banjir</t>
  </si>
  <si>
    <t>Banjir</t>
  </si>
  <si>
    <t>c. Frekuensi Kejadian Bencana Gempa Bumi</t>
  </si>
  <si>
    <t>Gempa</t>
  </si>
  <si>
    <t>d. Frekuensi Kejadian Bencana Tsunami</t>
  </si>
  <si>
    <t>Tsunami</t>
  </si>
  <si>
    <t>e. Frekuensi Kejadian Bencana Gelombang Pasang Laut</t>
  </si>
  <si>
    <t>GelPasang</t>
  </si>
  <si>
    <t>f. Frekuensi Kejadian Bencana Angin Puyuh / Puting Beliung / Topan</t>
  </si>
  <si>
    <t>AnginPuyuh</t>
  </si>
  <si>
    <t>g. Frekuensi Kejadian Bencana Gunung Meletus</t>
  </si>
  <si>
    <t>GunungMeletus</t>
  </si>
  <si>
    <t>h. Frekuensi Kejadian Bencana Kebakaran Hutan</t>
  </si>
  <si>
    <t>Kebakaran</t>
  </si>
  <si>
    <t>i. Frekuensi Kejadian Bencana Kekeringan Lahan</t>
  </si>
  <si>
    <t>Kekeringan</t>
  </si>
  <si>
    <t>j. Frekuensi Kejadian Bencana Lainnya</t>
  </si>
  <si>
    <t>Bencana_lainnya</t>
  </si>
  <si>
    <t>Frek_Bencana_lainnya</t>
  </si>
  <si>
    <t>a. Terdapat Fasilitas Mitigasi Bencana Alam di Desa Berupa  Peringatan Dini Bencana</t>
  </si>
  <si>
    <t>SPDben</t>
  </si>
  <si>
    <t>b. Terdapat Fasilitas Mitigasi Bencana Alam di Desa Berupa Sistem Peringatan Dini Khusus Tsunami</t>
  </si>
  <si>
    <t>SPDben_tsunami</t>
  </si>
  <si>
    <t>c. Terdapat Fasilitas Mitigasi Bencana Alam di Desa Berupa Perlengkapan Keselamatan</t>
  </si>
  <si>
    <t>Perlap_keselamtan</t>
  </si>
  <si>
    <t>d. Terdapat Fasilitas Mitigasi Bencana Alam di Desa Berupa Jalur Evakuasi</t>
  </si>
  <si>
    <t>Jalur_evakuasi</t>
  </si>
  <si>
    <t>VI AKTIVITAS Desa</t>
  </si>
  <si>
    <t>a. Ketersediaan pendamping Lokal Desa di Desa</t>
  </si>
  <si>
    <t>b. Jumlah pendamping lokal Desa di Kecamatan</t>
  </si>
  <si>
    <t>Jml_PLD</t>
  </si>
  <si>
    <t>Jumlah anggota KPMD(Kader Pembangunan Masyarakat Desa) (Kader Posyandu/ Kader Kesehatan) yang Aktif</t>
  </si>
  <si>
    <t>KPMD_aktif</t>
  </si>
  <si>
    <t>Jumlah anggota Tim  Perumusan RPJMDes) yang Aktif</t>
  </si>
  <si>
    <t>RPJMDes_aktif</t>
  </si>
  <si>
    <t>Ketersediaan kebun gizi di Desa yang dimanfaatkan Masyarakat</t>
  </si>
  <si>
    <t>Kebun_gizi</t>
  </si>
  <si>
    <t>Sumber pangan yang paling sering dikonsumsi masyarakat Desa</t>
  </si>
  <si>
    <t>Pangan</t>
  </si>
  <si>
    <t>BERAS</t>
  </si>
  <si>
    <t>Terdapat Peraturan Desa tentang Kesehatan dan Pendidikan</t>
  </si>
  <si>
    <t>Perdes</t>
  </si>
  <si>
    <t>Pendampingan Masyarakat Desa dari Pihak Luar</t>
  </si>
  <si>
    <t xml:space="preserve">Apakah ada pelaksanaan pendampingan masyarakat di luar dari Pendamping Lokal Desa (PLD). Misalnya Pendamping dari lintas sektor (swasta, BUMN atau Perguruan Tinggi/Swasta)? </t>
  </si>
  <si>
    <t>Pelaksanaan_PLD_Luar</t>
  </si>
  <si>
    <t>Terdapat Pendampingan Masyarakat dari Luar PLD</t>
  </si>
  <si>
    <t>PLD_Luar</t>
  </si>
  <si>
    <t>Pendampingan Masyarakat dari Luar PLD Lainnya (Sebutkan)</t>
  </si>
  <si>
    <t>PLD_Luar_Sebutkan</t>
  </si>
  <si>
    <t>Bagaimana layanan dari pendampingan luar tersebut?</t>
  </si>
  <si>
    <t>Layanan_PLD_Luar</t>
  </si>
  <si>
    <t>Berapa banyak institusi yang melakukan pendampingan dalam setahun di desa?</t>
  </si>
  <si>
    <t>Jlh_Institusi_melakukan_pendampingan</t>
  </si>
  <si>
    <t>a. Terdapat Layanan Pendampingan Masyarakat di Bidang Pendidikan</t>
  </si>
  <si>
    <t>Pendampingan_Bid_Pendidikan</t>
  </si>
  <si>
    <t>b. Terdapat Layanan Pendampingan Masyarakat di Bidang Kesehatan</t>
  </si>
  <si>
    <t>Pendampingan_Bid_Kesehatan</t>
  </si>
  <si>
    <t>c. Terdapat Layanan Pendampingan Masyarakat di Bidang Sosial/ Budaya</t>
  </si>
  <si>
    <t>Pendampingan_Bid_Sosial/Budaya</t>
  </si>
  <si>
    <t>d. Terdapat Layanan Pendampingan Masyarakat di Bidang Ekonomi</t>
  </si>
  <si>
    <t>Pendampingan_Bid_Ekonomi</t>
  </si>
  <si>
    <t>e. Terdapat Layanan Pendampingan Masyarakat di Bidang Pemberdayaan Masyarakat</t>
  </si>
  <si>
    <t>Pendampingan_Bid_Pemberdayaan_Masyarakat</t>
  </si>
  <si>
    <t>f. Terdapat Layanan Pendampingan Masyarakat di Bidang Lainnya (Sebutkan)</t>
  </si>
  <si>
    <t>Pendampingan_Bid_Lainnya</t>
  </si>
  <si>
    <t>Lama durasi layanan pendampingan dari pihak luar</t>
  </si>
  <si>
    <t>Lama_Pendampingan_Luar</t>
  </si>
  <si>
    <t>Bulan</t>
  </si>
  <si>
    <t>Dampak pendampingan terhadap kehidupan sosial ekonomi dan budaya masyarakat?</t>
  </si>
  <si>
    <t>Dampak_pendampingan</t>
  </si>
  <si>
    <t>Di bidang apa saja dampak pendampingan yang diterima masyarakat?</t>
  </si>
  <si>
    <t>Dampak_Bidang_Pendampingan</t>
  </si>
  <si>
    <t>Apakah Pendamping Lokal Desa dilibatkan dalam pendampingan tersebut?</t>
  </si>
  <si>
    <t>PLD_dilibatkan_Pendampingan</t>
  </si>
  <si>
    <t>Apakah ada tindak lanjut dari pemerintah desa dari pendampingan tersebut?</t>
  </si>
  <si>
    <t>Tinjut_Pemdes_Pendampingan</t>
  </si>
  <si>
    <t>VII. KERJASAMA DESA DAN PERDESAAN</t>
  </si>
  <si>
    <t>Kerjasama Desa</t>
  </si>
  <si>
    <t>Kerjasama yang dilakukan oleh desa</t>
  </si>
  <si>
    <t>KS_Desa</t>
  </si>
  <si>
    <t>Kerjasama Desa Antar Desa dalam Satu Kecamatan</t>
  </si>
  <si>
    <t>a. Desa Melakukan Kerjasama Antar Desa Dalam Satu Kecamatan</t>
  </si>
  <si>
    <t>KS_Desa_1Kec</t>
  </si>
  <si>
    <t>b. Status Keaktifan BKAD *)</t>
  </si>
  <si>
    <t>BKAD_Aktif</t>
  </si>
  <si>
    <t>c. Nama BKAD</t>
  </si>
  <si>
    <t>Nama_BKAD</t>
  </si>
  <si>
    <t>d. Dasar Pembentukan BKAD (Permakades)</t>
  </si>
  <si>
    <t>Permakades_Didalam_Kecamatan</t>
  </si>
  <si>
    <t>e. Nomor Peraturan Pembentukan</t>
  </si>
  <si>
    <t>No_Pembentukan</t>
  </si>
  <si>
    <t>f. Unit Usaha yang Dilakukan</t>
  </si>
  <si>
    <t>Unit_Usaha</t>
  </si>
  <si>
    <t>g. Persentase Bagi Hasil yang diterima desa per tahun</t>
  </si>
  <si>
    <t>Persentase_Bagi_Hasil_Desa</t>
  </si>
  <si>
    <t>%</t>
  </si>
  <si>
    <t>h. Penggunaan Bagi Hasil</t>
  </si>
  <si>
    <t>Pengguna_Bagi_Hasil</t>
  </si>
  <si>
    <t>i. Penggunaan Bagi Hasil Lainnya Sebutkan</t>
  </si>
  <si>
    <t>Pengguna_Bagi_Hasil_Lainnya</t>
  </si>
  <si>
    <t>Kerjasama Desa Antar Desa Diluar Kecamatan</t>
  </si>
  <si>
    <t>a. Desa Melakukan Kerjasama Antar Desa Diluar Kecamatan</t>
  </si>
  <si>
    <t>KS_Desa_Kec_Lain</t>
  </si>
  <si>
    <t>Permakades_Diluar_Kecamatan</t>
  </si>
  <si>
    <t>Kerjasama Desa/ BUMDes Dengan Pihak Ketiga</t>
  </si>
  <si>
    <t>a. Terdapat Kerjasama Desa/ BUMDes dengan Pihak Ketiga</t>
  </si>
  <si>
    <t>KS_Desa_Pihak_Ketiga</t>
  </si>
  <si>
    <t>b. Desa/ Bumdes Kerjasama dengan Pihak Swasta</t>
  </si>
  <si>
    <t>KS_Kerjasama_Swasta</t>
  </si>
  <si>
    <t>c. Desa/ Bumdes Kerjasama dengan Pihak Organisasi (LSM)</t>
  </si>
  <si>
    <t>KS_Kerjasama_Organisasi</t>
  </si>
  <si>
    <t>d. Desa/ Bumdes Kerjasama dengan Pihak Perguruan Tinggi</t>
  </si>
  <si>
    <t>KS_Kerjasama_Perguruan</t>
  </si>
  <si>
    <t>e. Desa/ Bumdes Kerjasama dengan Pihak BUMN</t>
  </si>
  <si>
    <t>KS_Kerjasama_BUMN</t>
  </si>
  <si>
    <t>f. Desa/ Bumdes Kerjasama dengan Pihak Lainnya (Sebutkan)</t>
  </si>
  <si>
    <t>KS_Kerjasama_Lainnya</t>
  </si>
  <si>
    <t>Nama Institusi yang Bekerja Sama</t>
  </si>
  <si>
    <t>Institusi_KS</t>
  </si>
  <si>
    <t>a. Bidang Kerjasama</t>
  </si>
  <si>
    <t>Bidang_Kerjasama</t>
  </si>
  <si>
    <t>b. Bidang Kerjasama Lainnya</t>
  </si>
  <si>
    <t>Bidang_Kerjasama_Lainnya</t>
  </si>
  <si>
    <t>Terdapat Perjanjian Kerjasama</t>
  </si>
  <si>
    <t>Perjanjian_KS</t>
  </si>
  <si>
    <t>Nomor Perjanjian Kerjasama</t>
  </si>
  <si>
    <t>Nomor_KS</t>
  </si>
  <si>
    <t>Judul Perjanjian Kerjasama</t>
  </si>
  <si>
    <t>Judul_KS</t>
  </si>
  <si>
    <t>Tanggal Perjanjian Kerjasama</t>
  </si>
  <si>
    <t>Tanggal_KS</t>
  </si>
  <si>
    <t>Priode Kerjasama</t>
  </si>
  <si>
    <t>Periode_KS</t>
  </si>
  <si>
    <t>Persentase Bagi Hasil Desa/Bumdes dengan Pihak Ketiga Pertahun</t>
  </si>
  <si>
    <t>Persentase_KS_Pihak_Ketiga</t>
  </si>
  <si>
    <t>Kerjasama Antar Desa Eks PNPM</t>
  </si>
  <si>
    <t>a. Desa Melakukan Kerjasama Eks PNPM</t>
  </si>
  <si>
    <t>KS_Eks_PNPM</t>
  </si>
  <si>
    <t>Permakades_Eks_PNPM</t>
  </si>
  <si>
    <t>e. Nomor Peraturan Pembentukan BKAD</t>
  </si>
  <si>
    <t>j. Jenis Program Kerja Yang Dilaksanakan</t>
  </si>
  <si>
    <t>Jenis_Program_Kerja</t>
  </si>
  <si>
    <t>k. Jenis Program Kerja Yang Dilaksanakan Lainnya (Sebutkan)</t>
  </si>
  <si>
    <t>Jenis_Program_Kerja_Lainnya</t>
  </si>
  <si>
    <t>VIII SUMBER PENDAPATAN DESA</t>
  </si>
  <si>
    <t>a1. Pendapatan Asli Desa Tahun 2022</t>
  </si>
  <si>
    <t>PAD_2022</t>
  </si>
  <si>
    <t>a2. Pendapatan Asli Desa Tahun 2021</t>
  </si>
  <si>
    <t>PAD_2021</t>
  </si>
  <si>
    <t>b1. Dana Desa (DD) Tahun 2022</t>
  </si>
  <si>
    <t>DD_2022</t>
  </si>
  <si>
    <t>b2. Dana Desa (DD) Tahun 2021</t>
  </si>
  <si>
    <t>DD_2021</t>
  </si>
  <si>
    <t>c1. Bagi Hasil Pajak dan Retribusi Daerah Tahun 2022</t>
  </si>
  <si>
    <t>Pajak_dan_Retribusi_2022</t>
  </si>
  <si>
    <t>c2. Bagi Hasil Pajak dan Retribusi Daerah Tahun 2021</t>
  </si>
  <si>
    <t>Pajak_dan_Retribusi_2021</t>
  </si>
  <si>
    <t>d1. Alokasi Dana Desa Tahun 2022</t>
  </si>
  <si>
    <t>Al_DD_2022</t>
  </si>
  <si>
    <t>d2. Alokasi Dana Desa Tahun 2021</t>
  </si>
  <si>
    <t>Al_DD_2021</t>
  </si>
  <si>
    <t>e1. Bantuan Provinsi Tahun 2022</t>
  </si>
  <si>
    <t>Bantuan_Prov_2022</t>
  </si>
  <si>
    <t>e2. Bantuan Provinsi Tahun 2021</t>
  </si>
  <si>
    <t>Bantuan_Prov_2021</t>
  </si>
  <si>
    <t>f1. Bantuan Kabupaten/Kota Tahun 2022</t>
  </si>
  <si>
    <t>Bantuan_Kab/Kot_2022</t>
  </si>
  <si>
    <t>f2. Bantuan Kabupaten/Kota Tahun 2021</t>
  </si>
  <si>
    <t>Bantuan_Kab/Kot_2021</t>
  </si>
  <si>
    <t>g1. Lain-lain Tahun 2022</t>
  </si>
  <si>
    <t>Lainnya_2022</t>
  </si>
  <si>
    <t>g2. Lain-lain Tahun 2021</t>
  </si>
  <si>
    <t>Lainnya_2021</t>
  </si>
  <si>
    <t>IX ASET/ KEKAYAAN DESA</t>
  </si>
  <si>
    <t>a. Terdapat Tanah Kas Desa/ Ulayat</t>
  </si>
  <si>
    <t>Tanah_kasDesa</t>
  </si>
  <si>
    <t>b. Terdapat Bangunan Kantor Desa</t>
  </si>
  <si>
    <t>Bangunan_bangunanKantor</t>
  </si>
  <si>
    <t>c. Terdapat Bangunan Balai Desa</t>
  </si>
  <si>
    <t>Bangunan_bangunanBalai</t>
  </si>
  <si>
    <t>d. Terdapat Bangunan Desa Lainnya (sebutkan)</t>
  </si>
  <si>
    <t>Bangunan_desaLainnya</t>
  </si>
  <si>
    <t xml:space="preserve">e. Terdapat Pasar Hewan </t>
  </si>
  <si>
    <t>Pasar_terdapatPasar</t>
  </si>
  <si>
    <t>f. Terdapat Pasar Pelelangan Ikan</t>
  </si>
  <si>
    <t>Pasar_pasarPelelangan</t>
  </si>
  <si>
    <t>g. Terdapat Pasar Pelelangan Hasil Pertanian</t>
  </si>
  <si>
    <t>Pasar_pelelanganHasil</t>
  </si>
  <si>
    <t>h. Terdapat Pasar Desa Lainnya (sebutkan)</t>
  </si>
  <si>
    <t>Pasar_desaLainnya</t>
  </si>
  <si>
    <t>i. Terdapat Aset Desa Lainnya (sebutkan)</t>
  </si>
  <si>
    <t>Aset_desaLainnya</t>
  </si>
  <si>
    <t>Penyebaran Informasi APBDes disebarkan ke Masyarakat</t>
  </si>
  <si>
    <t>a. Papan informasi</t>
  </si>
  <si>
    <t>InfoAPBDes_mading</t>
  </si>
  <si>
    <t>b. Musyawarah Desa</t>
  </si>
  <si>
    <t>InfoAPBDes_mus</t>
  </si>
  <si>
    <t>c. Website</t>
  </si>
  <si>
    <t>InfoAPBDes_web</t>
  </si>
  <si>
    <t>d. Lainnya</t>
  </si>
  <si>
    <t>InfoAPBDes_lain</t>
  </si>
  <si>
    <t>X TOTAL BELANJA APBDes</t>
  </si>
  <si>
    <t>Bidang Penyelenggaraan Pemerintahan Desa Tahun 2021 dan 2022</t>
  </si>
  <si>
    <t>a. Total Bidang Penyelenggaraan Pemerintah Tahun 2021</t>
  </si>
  <si>
    <t>Penyelnggra_Pemrth_2021</t>
  </si>
  <si>
    <t>b. Penyelenggaraan Belanja Penghasilan Tetap, Tunjangan dan Operasional Pemerintah Desa Tahun 2021</t>
  </si>
  <si>
    <t>Penyelnggra_Blnj_Pghsln_ttp_2021</t>
  </si>
  <si>
    <t>c. Sarana dan Prasarana Pemerintah Desa Tahun 2021</t>
  </si>
  <si>
    <t>Sarpras_Pemrth_Desa_2021</t>
  </si>
  <si>
    <t>d. Adminsitrasi Kependudukan, Pencatatan Sipil, Statistik dan Kearsipan Tahun 2021</t>
  </si>
  <si>
    <t>Admin_Kependudukn_2021</t>
  </si>
  <si>
    <t>e. Tata Praja Pemerintah, Perencanaan, Keuangan, Pelaporan Tahun 2021</t>
  </si>
  <si>
    <t>Tata_Praja_Pmrth_2021</t>
  </si>
  <si>
    <t>f. Belanja Pertanahan Tahun 2021</t>
  </si>
  <si>
    <t>Pertanahan_2021</t>
  </si>
  <si>
    <t>a. Total Bidang Penyelenggaraan Pemerintah Tahun 2022</t>
  </si>
  <si>
    <t>Penyelnggra_Pemrth_2022</t>
  </si>
  <si>
    <t>b. Penyelenggaraan Belanja Penghasilan Tetap, Tunjangan dan Operasional Pemerintah Desa Tahun 2022</t>
  </si>
  <si>
    <t>Penyelnggra_Blnj_Pghsln_ttp_2022</t>
  </si>
  <si>
    <t>c. Sarana dan Prasarana Pemerintah Desa Tahun 2022</t>
  </si>
  <si>
    <t>Sarpras_Pemrth_Desa_2022</t>
  </si>
  <si>
    <t>d. Adminsitrasi Kependudukan, Pencatatan Sipil, Statistik dan Kearsipan Tahun 2022</t>
  </si>
  <si>
    <t>Admin_Kependudukn_2022</t>
  </si>
  <si>
    <t>e. Tata Praja Pemerintah, Perencanaan, Keuangan, Pelaporan Tahun 2022</t>
  </si>
  <si>
    <t>Tata_Praja_Pmrth_2022</t>
  </si>
  <si>
    <t>f. Belanja Pertanahan Tahun 2022</t>
  </si>
  <si>
    <t>Pertanahan_2022</t>
  </si>
  <si>
    <t>Bidang Pelaksanaan Pembangunan Desa Tahun 2021 dan Tahun 2022</t>
  </si>
  <si>
    <t>a. Total Bidang Pelaksanaan Pembangunan Desa Tahun 2021</t>
  </si>
  <si>
    <t>Pembangunan Desa_2021</t>
  </si>
  <si>
    <t>b. Pendidikan Tahun 2021</t>
  </si>
  <si>
    <t>Pendidikan_2021</t>
  </si>
  <si>
    <t>c. Kesehatan Tahun 2021</t>
  </si>
  <si>
    <t>Kesehatan_2021</t>
  </si>
  <si>
    <t>d. Pekerjaan Umum dan Penataan Ruang Tahun 2021</t>
  </si>
  <si>
    <t>PU&amp;tataruang_2021</t>
  </si>
  <si>
    <t>e. Kawasan Pemukiman Tahun 2021</t>
  </si>
  <si>
    <t>Kwsn_Pmukiman_2021</t>
  </si>
  <si>
    <t>f. Kehutanan dan Lingkungan Hidup Tahun 2021</t>
  </si>
  <si>
    <t>Lingk_Hidup_2021</t>
  </si>
  <si>
    <t>g. Perhubungan Komunikasi dan Informatika Tahun 2021</t>
  </si>
  <si>
    <t>Perhubungan_2021</t>
  </si>
  <si>
    <t>h. Energi dan Sumber Daya Mineral Tahun 2021</t>
  </si>
  <si>
    <t>ESDM_2021</t>
  </si>
  <si>
    <t>i. Pariwisata Tahun 2021</t>
  </si>
  <si>
    <t>Pariwisata_2021</t>
  </si>
  <si>
    <t>a. Total Bidang Pelaksanaan Pembangunan Desa Tahun 2022</t>
  </si>
  <si>
    <t>Pembangunan Desa_2022</t>
  </si>
  <si>
    <t>b. Pendidikan Tahun 2022</t>
  </si>
  <si>
    <t>Pendidikan_2022</t>
  </si>
  <si>
    <t>c. Kesehatan Tahun 2022</t>
  </si>
  <si>
    <t>Kesehatan_2022</t>
  </si>
  <si>
    <t>d. Pekerjaan Umum dan Penataan Ruang Tahun 2022</t>
  </si>
  <si>
    <t>PU&amp;tataruang_2022</t>
  </si>
  <si>
    <t>e. Kawasan Pemukiman Tahun 2022</t>
  </si>
  <si>
    <t>Kwsn_Pmukiman_2022</t>
  </si>
  <si>
    <t>f. Kehutanan dan Lingkungan Hidup Tahun 2022</t>
  </si>
  <si>
    <t>Lingk_Hidup_2022</t>
  </si>
  <si>
    <t>g. Perhubungan Komunikasi dan Informatika Tahun 2022</t>
  </si>
  <si>
    <t>Perhubungan_2022</t>
  </si>
  <si>
    <t>h. Energi dan Sumber Daya Mineral Tahun 2022</t>
  </si>
  <si>
    <t>ESDM_2022</t>
  </si>
  <si>
    <t>i. Pariwisata Tahun 2022</t>
  </si>
  <si>
    <t>Pariwisata_2022</t>
  </si>
  <si>
    <t>Bidang Pembinaan Kemasyarakatan Desa Tahun 2021 dan 2022</t>
  </si>
  <si>
    <t>a. Total Bidang Pembinaan Kemasyarakatan Desa Tahun 2021</t>
  </si>
  <si>
    <t>Pembinaan_Kmasyrkt_Desa_2021</t>
  </si>
  <si>
    <t>b. Ketentraman, Ketertiban dan Perlindungan Masyarakat Tahun 2021</t>
  </si>
  <si>
    <t>Ketentrmn_Ktertbibn_Plindgn_Masyrkt_2021</t>
  </si>
  <si>
    <t>c. Kebudayaan dan Keagamaan Tahun 2021</t>
  </si>
  <si>
    <t>Kbdyaan_Kagamaan_2021</t>
  </si>
  <si>
    <t>d. Kepemudaan dan Olah Raga Tahun 2021</t>
  </si>
  <si>
    <t>Kpemudaan_Olhrga_2021</t>
  </si>
  <si>
    <t>e. Kelembagaan Mayarakat Tahun 2021</t>
  </si>
  <si>
    <t>Klmbagaan_Masyrkrt_2021</t>
  </si>
  <si>
    <t>a. Total Bidang Pembinaan Kemasyarakatan Desa Tahun 2022</t>
  </si>
  <si>
    <t>Pembinaan_Kmasyrkt_Desa_2022</t>
  </si>
  <si>
    <t>b. Ketentraman, Ketertiban dan Perlindungan Masyarakat Tahun 2022</t>
  </si>
  <si>
    <t>Ketentrmn_Ktertbibn_Plindgn_Masyrkt_2022</t>
  </si>
  <si>
    <t>c. Kebudayaan dan Keagamaan Tahun 2022</t>
  </si>
  <si>
    <t>Kbdyaan_Kagamaan_2022</t>
  </si>
  <si>
    <t>d. Kepemudaan dan Olah Raga Tahun 2022</t>
  </si>
  <si>
    <t>Kpemudaan_Olhrga_2022</t>
  </si>
  <si>
    <t>e. Kelembagaan Mayarakat Tahun 2022</t>
  </si>
  <si>
    <t>Klmbagaan_Masyrkrt_2022</t>
  </si>
  <si>
    <t>Bidang Pemberdayaan Masyarakat Desa Tahun 2021 dan 2022</t>
  </si>
  <si>
    <t>a. Total Bidang Pemberdayaan Masyarakat Desa Tahun 2021</t>
  </si>
  <si>
    <t>Pbrdayaan_Masyrkt_2021</t>
  </si>
  <si>
    <t>b. Kelautan dan Perikanan Tahun 2021</t>
  </si>
  <si>
    <t>Klautn_PerIkanan_2021</t>
  </si>
  <si>
    <t>c. Pertanian dan Peternakan Tahun 2021</t>
  </si>
  <si>
    <t>Ptanian_Pternakn_2021</t>
  </si>
  <si>
    <t>d. Peningkatan Kapasitas Aparatur Desa Tahun 2021</t>
  </si>
  <si>
    <t>Pningkatn_Kpstas_Apartr_Desa_2021</t>
  </si>
  <si>
    <t>e. Pemberdayaan Perempuan, Perlindungan Anak dan Keluarga Tahun 2021</t>
  </si>
  <si>
    <t>Pbrdayaan_Prempuan_2021</t>
  </si>
  <si>
    <t>f. Koperasi Usaha Mikro Kecil dan Menengah Tahun 2021</t>
  </si>
  <si>
    <t>Koperasi_2021</t>
  </si>
  <si>
    <t>g. Dukungan Penanaman Modal Tahun 2021</t>
  </si>
  <si>
    <t>Dukgn_Pnanamn_Modal_2021</t>
  </si>
  <si>
    <t>h. Perdagangan dan Industri Tahun 2021</t>
  </si>
  <si>
    <t>Pdagangan_Industri_2021</t>
  </si>
  <si>
    <t>a. Total Bidang Pemberdayaan Masyarakat Desa Tahun 2022</t>
  </si>
  <si>
    <t>Pbrdayaan_Masyrkt_2022</t>
  </si>
  <si>
    <t>b. Kelautan dan Perikanan Tahun 2022</t>
  </si>
  <si>
    <t>Klautn_PerIkanan_2022</t>
  </si>
  <si>
    <t>c. Pertanian dan Peternakan Tahun 2022</t>
  </si>
  <si>
    <t>Ptanian_Pternakn_2022</t>
  </si>
  <si>
    <t>d. Peningkatan Kapasitas Aparatur Desa Tahun 2022</t>
  </si>
  <si>
    <t>Pningkatn_Kpstas_Apartr_Desa_2022</t>
  </si>
  <si>
    <t>e. Pemberdayaan Perempuan, Perlindungan Anak dan Keluarga Tahun 2022</t>
  </si>
  <si>
    <t>Pbrdayaan_Prempuan_2022</t>
  </si>
  <si>
    <t>f. Koperasi Usaha Mikro Kecil dan Menengah Tahun 2022</t>
  </si>
  <si>
    <t>Koperasi_2022</t>
  </si>
  <si>
    <t>g. Dukungan Penanaman Modal Tahun 2022</t>
  </si>
  <si>
    <t>Dukgn_Pnanamn_Modal_2022</t>
  </si>
  <si>
    <t>h. Perdagangan dan Industri Tahun 2022</t>
  </si>
  <si>
    <t>Pdagangan_Industri_2022</t>
  </si>
  <si>
    <t>Bidang Penanggulangan Bencana, Keadaan Mendesak dan Darurat Desa Tahun 2021 dan 2022</t>
  </si>
  <si>
    <t>a. Total Bidang Penanggulangan Bencana, Keadaan Mendesak dan Darurat Desa Tahun 2021</t>
  </si>
  <si>
    <t>Pnaggln_Bcna_Mdsak_Darurat_2021</t>
  </si>
  <si>
    <t>b. Penanggulangan Bencana Tahun 2021</t>
  </si>
  <si>
    <t>Panganggulangan_Bencana_2021</t>
  </si>
  <si>
    <t>c. Keadaan Darurat Tahun 2021</t>
  </si>
  <si>
    <t>Keadaan_Darurat_2021</t>
  </si>
  <si>
    <t>d. Keadaan Mendesak Tahun 2021</t>
  </si>
  <si>
    <t>Keadaan_Mdesak_2021</t>
  </si>
  <si>
    <t>a. Total Bidang Penanggulangan Bencana, Keadaan Mendesak dan Darurat Desa Tahun 2022</t>
  </si>
  <si>
    <t>Pnaggln_Bcna_Mdsak_Darurat_2022</t>
  </si>
  <si>
    <t>b. Penanggulangan Bencana Tahun 2022</t>
  </si>
  <si>
    <t>Panganggulangan_Bencana_2022</t>
  </si>
  <si>
    <t>c. Keadaan Darurat Tahun 2022</t>
  </si>
  <si>
    <t>Keadaan_Darurat_2022</t>
  </si>
  <si>
    <t>d. Keadaan Mendesak Tahun 2022</t>
  </si>
  <si>
    <t>Keadaan_Mdesak_2022</t>
  </si>
  <si>
    <t>XI. JARAK, WAKTU DAN BIAYA DESA KE KECAMATAN DAN KABUPATEN</t>
  </si>
  <si>
    <t>Jarak Kantor Desa Ke kantor Camat</t>
  </si>
  <si>
    <t>Ktr_KtrDesa_KtrCamat</t>
  </si>
  <si>
    <t>Waktu Tempuh dari Kantor Desa Ke Kantor Camat</t>
  </si>
  <si>
    <t>Wkt_KtrDesa_KtrCamat</t>
  </si>
  <si>
    <t>Total Biaya Transportasi Dari Kantor Desa Ke Kantor Camat</t>
  </si>
  <si>
    <t>Biaya_KtrDesa_KtrCamat</t>
  </si>
  <si>
    <t>Jarak Kantor Desa Ke kantor Bupati/Walikota</t>
  </si>
  <si>
    <t>Jrk_KtrDesa_KtrBupati/Walikota</t>
  </si>
  <si>
    <t>Waktu Tempuh Kantor Desa Ke Kantor Bupati/Walikota</t>
  </si>
  <si>
    <t>Wkt_KtrDesa_KtrBupati/Walikota</t>
  </si>
  <si>
    <t>Total Biaya Transportasi Dari Kantor Desa Ke Kantor Bupati/Walikota</t>
  </si>
  <si>
    <t>Biaya_KtrDesa_KtrBupati/Walikota</t>
  </si>
  <si>
    <t>Rupiah</t>
  </si>
  <si>
    <t>Skor Akses Sarkes</t>
  </si>
  <si>
    <t>b</t>
  </si>
  <si>
    <t>Skor Dokter</t>
  </si>
  <si>
    <t xml:space="preserve">Skor Bidan </t>
  </si>
  <si>
    <t>Skor Nakes Lain</t>
  </si>
  <si>
    <t>Jml Penduduk BPJS</t>
  </si>
  <si>
    <t>Skor Tingkat Kepesertaan BPJS</t>
  </si>
  <si>
    <t>Skor Akses Poskesdes</t>
  </si>
  <si>
    <t>Jml Posyandu Aktif</t>
  </si>
  <si>
    <t>Skor Aktivitas Posyandu</t>
  </si>
  <si>
    <t>Skor Akses SD/MI</t>
  </si>
  <si>
    <t>Skor Akses SMP/MTS</t>
  </si>
  <si>
    <t>Skor Akses SMA/SMK</t>
  </si>
  <si>
    <t>Skor Ketersediaan PAUD</t>
  </si>
  <si>
    <t>Skor Ketersediaan PKBM/ Paket ABC</t>
  </si>
  <si>
    <t>Skor Ketersediaan Kursus</t>
  </si>
  <si>
    <t>Skor Ketersediaan Taman Baca/ Perpus Desa</t>
  </si>
  <si>
    <t>Skor Kebiasaan Goryong</t>
  </si>
  <si>
    <t>Skor Frekuensi Goryong</t>
  </si>
  <si>
    <t>Skor Ketersediaan Ruang Publik</t>
  </si>
  <si>
    <t>Skor Kelompok OR</t>
  </si>
  <si>
    <t>Skor Kegiatan OR</t>
  </si>
  <si>
    <t>Value ISLAM</t>
  </si>
  <si>
    <t>Value KRISTEN</t>
  </si>
  <si>
    <t>Value KATOLIK</t>
  </si>
  <si>
    <t>Value BUDDHA</t>
  </si>
  <si>
    <t>Value HINDU</t>
  </si>
  <si>
    <t>Value KONGHUCU</t>
  </si>
  <si>
    <t>Value Agama Lain</t>
  </si>
  <si>
    <t>JML Agama</t>
  </si>
  <si>
    <t>Skor Keragaman Agama</t>
  </si>
  <si>
    <t>Skor Keragaman Bahasa</t>
  </si>
  <si>
    <t>Skor Keragaman Komunikasi</t>
  </si>
  <si>
    <t>Skor Poskamling</t>
  </si>
  <si>
    <t>Skor Siskamling</t>
  </si>
  <si>
    <t>Skor Konflik</t>
  </si>
  <si>
    <t>JML PMKS</t>
  </si>
  <si>
    <t>Skor PMKS</t>
  </si>
  <si>
    <t>JML SLB</t>
  </si>
  <si>
    <t>Skor SLB</t>
  </si>
  <si>
    <t>KK Listrik : (KK Listrik + Non Listrik)</t>
  </si>
  <si>
    <t>Skor Akses Listrik</t>
  </si>
  <si>
    <t>Skor Sinyal Tlp</t>
  </si>
  <si>
    <t>Skor Internet Kantor Desa</t>
  </si>
  <si>
    <t>Skor Akses Internet Warga</t>
  </si>
  <si>
    <t>Skor Akses Jamban</t>
  </si>
  <si>
    <t>Skor Sampah</t>
  </si>
  <si>
    <t>Skor Air Minum</t>
  </si>
  <si>
    <t>Skor Air Mandi &amp; Cuci</t>
  </si>
  <si>
    <t>TOTAL IKS 2022</t>
  </si>
  <si>
    <t>IKS 2022</t>
  </si>
  <si>
    <t>JML Industri Mikro: KK</t>
  </si>
  <si>
    <t>Skor Keragaman Produksi</t>
  </si>
  <si>
    <t>Skor Pertokoan</t>
  </si>
  <si>
    <t>JML Pasar</t>
  </si>
  <si>
    <t>KK : JML Pasar</t>
  </si>
  <si>
    <t>Skor Pasar</t>
  </si>
  <si>
    <t>Skor Toko/ Warung Kelontong</t>
  </si>
  <si>
    <t>Kedai + Penginapan</t>
  </si>
  <si>
    <t>Skor Kedai &amp; Penginapan</t>
  </si>
  <si>
    <t>POS + Logistik</t>
  </si>
  <si>
    <t>Skor POS &amp; Logistik</t>
  </si>
  <si>
    <t>BANK + BPR</t>
  </si>
  <si>
    <t>Skor Bank &amp; BPR</t>
  </si>
  <si>
    <t>JML Kredit</t>
  </si>
  <si>
    <t>Skor Kredit</t>
  </si>
  <si>
    <t>KOPERASI + BUMDES</t>
  </si>
  <si>
    <t>Skor Lembaga Ekonomi</t>
  </si>
  <si>
    <t>Skor Moda Transportasi Umum</t>
  </si>
  <si>
    <t>Skor Keterbukaan Wilayah</t>
  </si>
  <si>
    <t>Skor Kualitas Jalan</t>
  </si>
  <si>
    <t>TOTAL IKE 2022</t>
  </si>
  <si>
    <t>IKE 2022</t>
  </si>
  <si>
    <t>Value Cemar Air</t>
  </si>
  <si>
    <t>Value Cemar Tanah</t>
  </si>
  <si>
    <t>Value Cemar Udara</t>
  </si>
  <si>
    <t>Value Limbah</t>
  </si>
  <si>
    <t>Rata-Rata Pencemaran</t>
  </si>
  <si>
    <t>Skor Kualitas Lingkungan</t>
  </si>
  <si>
    <t xml:space="preserve"> Longsor</t>
  </si>
  <si>
    <t>Jml Bencana</t>
  </si>
  <si>
    <t>Skor Rawan Bencana</t>
  </si>
  <si>
    <t>Value Peringatan Dini</t>
  </si>
  <si>
    <t>Value Perkap Keselamatan</t>
  </si>
  <si>
    <t>Value Jalur Evakuasi</t>
  </si>
  <si>
    <t>JML Mitigasi</t>
  </si>
  <si>
    <t>Skor Tanggap Bencana</t>
  </si>
  <si>
    <t>JML IKL 2022</t>
  </si>
  <si>
    <t>IKL 2022</t>
  </si>
  <si>
    <t>IDM 2022</t>
  </si>
  <si>
    <t>STATUS IDM 2022</t>
  </si>
  <si>
    <t>Aktif</t>
  </si>
  <si>
    <t>Posyandu</t>
  </si>
  <si>
    <t>Ikan dan Kelapa</t>
  </si>
  <si>
    <t>PAHRIADI</t>
  </si>
  <si>
    <t>085756076143</t>
  </si>
  <si>
    <t>KAUR PERENCANAAN</t>
  </si>
  <si>
    <t>LPSTK</t>
  </si>
  <si>
    <t>Penyuluh Pertanian</t>
  </si>
  <si>
    <t>Usaha Perikanan</t>
  </si>
  <si>
    <t>Dinas Pariwisata</t>
  </si>
  <si>
    <t>1 Tahun</t>
  </si>
  <si>
    <t>7301050707780002</t>
  </si>
  <si>
    <t>RUSLI</t>
  </si>
  <si>
    <t>koperasi</t>
  </si>
  <si>
    <t>KOPERASI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</si>
</sst>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m/d/yyyy"/>
    <numFmt numFmtId="165" formatCode="_-[$Rp-421]* #,##0_-;\-[$Rp-421]* #,##0_-;_-[$Rp-421]* &quot;-&quot;_-;_-@_-"/>
    <numFmt numFmtId="166" formatCode="_-[$Rp-3809]* #,##0_-;\-[$Rp-3809]* #,##0_-;_-[$Rp-3809]* &quot;-&quot;_-;_-@_-"/>
    <numFmt numFmtId="167" formatCode="[$Rp-3809]#,##0"/>
    <numFmt numFmtId="168" formatCode="0.0000"/>
    <numFmt numFmtId="169" formatCode="_-[$Rp-3809]* #,##0.00_-;\-[$Rp-3809]* #,##0.00_-;_-[$Rp-3809]* &quot;-&quot;_-;_-@_-"/>
  </numFmts>
  <fonts count="24" x14ac:knownFonts="1">
    <font>
      <sz val="11"/>
      <name val="Calibri"/>
    </font>
    <font>
      <sz val="9"/>
      <color rgb="FF000000"/>
      <name val="Tahoma"/>
    </font>
    <font>
      <b/>
      <sz val="9"/>
      <color rgb="FF000000"/>
      <name val="Tahoma"/>
    </font>
    <font>
      <b/>
      <i/>
      <sz val="9"/>
      <color rgb="FF000000"/>
      <name val="Tahoma"/>
    </font>
    <font>
      <sz val="11"/>
      <color rgb="FF000000"/>
      <name val="Calibri"/>
    </font>
    <font>
      <sz val="16"/>
      <color rgb="FF000000"/>
      <name val="Calibri"/>
    </font>
    <font>
      <b/>
      <sz val="11"/>
      <color rgb="FF000000"/>
      <name val="Calibri"/>
    </font>
    <font>
      <b/>
      <sz val="18"/>
      <color rgb="FF000000"/>
      <name val="Calibri"/>
    </font>
    <font>
      <b/>
      <sz val="11"/>
      <color rgb="FF000000"/>
      <name val="Tahoma"/>
    </font>
    <font>
      <b/>
      <sz val="16"/>
      <color rgb="FF000000"/>
      <name val="Calibri"/>
    </font>
    <font>
      <sz val="8"/>
      <color rgb="FF000000"/>
      <name val="Tahoma"/>
    </font>
    <font>
      <b/>
      <sz val="8"/>
      <color rgb="FF000000"/>
      <name val="Tahoma"/>
    </font>
    <font>
      <b/>
      <sz val="10"/>
      <color rgb="FF000000"/>
      <name val="Tahoma"/>
    </font>
    <font>
      <b/>
      <sz val="8"/>
      <color rgb="FF000000"/>
      <name val="Calibri"/>
    </font>
    <font>
      <sz val="8"/>
      <color rgb="FF000000"/>
      <name val="Calibri"/>
    </font>
    <font>
      <sz val="10"/>
      <color rgb="FF000000"/>
      <name val="Calibri"/>
    </font>
    <font>
      <sz val="16"/>
      <color rgb="FF000000"/>
      <name val="Tahoma"/>
    </font>
    <font>
      <b/>
      <sz val="16"/>
      <color rgb="FF000000"/>
      <name val="Tahoma"/>
    </font>
    <font>
      <b/>
      <u/>
      <sz val="9"/>
      <color rgb="FF000000"/>
      <name val="Tahoma"/>
    </font>
    <font>
      <vertAlign val="superscript"/>
      <sz val="8"/>
      <color rgb="FF000000"/>
      <name val="Tahoma"/>
    </font>
    <font>
      <i/>
      <sz val="8"/>
      <color rgb="FF000000"/>
      <name val="Tahoma"/>
    </font>
    <font>
      <sz val="11"/>
      <color rgb="FF000000"/>
      <name val="Calibri"/>
      <family val="2"/>
    </font>
    <font>
      <sz val="8"/>
      <color rgb="FF000000"/>
      <name val="Tahoma"/>
      <family val="2"/>
    </font>
    <font>
      <sz val="16"/>
      <color rgb="FF000000"/>
      <name val="Calibri"/>
      <family val="2"/>
    </font>
  </fonts>
  <fills count="21">
    <fill>
      <patternFill patternType="none"/>
    </fill>
    <fill>
      <patternFill patternType="gray125"/>
    </fill>
    <fill>
      <patternFill patternType="solid">
        <fgColor rgb="FFD8D8D8"/>
        <bgColor rgb="FFFFFFFF"/>
      </patternFill>
    </fill>
    <fill>
      <patternFill patternType="solid">
        <fgColor rgb="FFFF0000"/>
        <bgColor rgb="FFFFFFFF"/>
      </patternFill>
    </fill>
    <fill>
      <patternFill patternType="solid">
        <fgColor rgb="FFE7E6E6"/>
        <bgColor rgb="FFFFFFFF"/>
      </patternFill>
    </fill>
    <fill>
      <patternFill patternType="solid">
        <fgColor rgb="FFECECEC"/>
        <bgColor rgb="FFFFFFFF"/>
      </patternFill>
    </fill>
    <fill>
      <patternFill patternType="solid">
        <fgColor rgb="FFFFFF00"/>
        <bgColor rgb="FFFFFFFF"/>
      </patternFill>
    </fill>
    <fill>
      <patternFill patternType="solid">
        <fgColor rgb="FFFFF2CB"/>
        <bgColor rgb="FFFFFFFF"/>
      </patternFill>
    </fill>
    <fill>
      <patternFill patternType="solid">
        <fgColor rgb="FFDEEAF6"/>
        <bgColor rgb="FFFFFFFF"/>
      </patternFill>
    </fill>
    <fill>
      <patternFill patternType="solid">
        <fgColor rgb="FFE2EEDA"/>
        <bgColor rgb="FFFFFFFF"/>
      </patternFill>
    </fill>
    <fill>
      <patternFill patternType="solid">
        <fgColor rgb="FFD2DAE4"/>
        <bgColor rgb="FFFFFFFF"/>
      </patternFill>
    </fill>
    <fill>
      <patternFill patternType="solid">
        <fgColor rgb="FFFFFFFF"/>
        <bgColor rgb="FFFFFFFF"/>
      </patternFill>
    </fill>
    <fill>
      <patternFill patternType="solid">
        <fgColor rgb="FFF7CAAC"/>
        <bgColor rgb="FFFFFFFF"/>
      </patternFill>
    </fill>
    <fill>
      <patternFill patternType="solid">
        <fgColor rgb="FFBDD6EE"/>
        <bgColor rgb="FFFFFFFF"/>
      </patternFill>
    </fill>
    <fill>
      <patternFill patternType="solid">
        <fgColor rgb="FFEAF1DD"/>
        <bgColor rgb="FFFFFFFF"/>
      </patternFill>
    </fill>
    <fill>
      <patternFill patternType="solid">
        <fgColor rgb="FFFBE4D5"/>
        <bgColor rgb="FFFFFFFF"/>
      </patternFill>
    </fill>
    <fill>
      <patternFill patternType="solid">
        <fgColor rgb="FFB8CCE4"/>
        <bgColor rgb="FFFFFFFF"/>
      </patternFill>
    </fill>
    <fill>
      <patternFill patternType="solid">
        <fgColor rgb="FFE5DFEC"/>
        <bgColor rgb="FFFFFFFF"/>
      </patternFill>
    </fill>
    <fill>
      <patternFill patternType="solid">
        <fgColor rgb="FFFBD4B4"/>
        <bgColor rgb="FFFFFFFF"/>
      </patternFill>
    </fill>
    <fill>
      <patternFill patternType="solid">
        <fgColor rgb="FF00B050"/>
        <bgColor indexed="64"/>
      </patternFill>
    </fill>
    <fill>
      <patternFill patternType="solid">
        <fgColor rgb="FFFFFF00"/>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333">
    <xf numFmtId="0" fontId="0" fillId="0" borderId="0" xfId="0">
      <alignment vertical="center"/>
    </xf>
    <xf numFmtId="0" fontId="1" fillId="0" borderId="0" xfId="0" applyFont="1" applyAlignment="1"/>
    <xf numFmtId="0" fontId="1" fillId="0" borderId="0" xfId="0" applyFont="1" applyAlignment="1">
      <alignment horizontal="right"/>
    </xf>
    <xf numFmtId="0" fontId="1" fillId="0" borderId="1" xfId="0" applyFont="1" applyBorder="1" applyAlignment="1">
      <alignment horizontal="center" vertical="center"/>
    </xf>
    <xf numFmtId="0" fontId="1" fillId="0" borderId="5" xfId="0" applyFont="1" applyBorder="1" applyAlignment="1"/>
    <xf numFmtId="0" fontId="1" fillId="0" borderId="0" xfId="0" applyFont="1" applyAlignment="1"/>
    <xf numFmtId="0" fontId="1" fillId="0" borderId="6" xfId="0" applyFont="1" applyBorder="1" applyAlignment="1"/>
    <xf numFmtId="0" fontId="1" fillId="0" borderId="7" xfId="0" applyFont="1" applyBorder="1" applyAlignment="1"/>
    <xf numFmtId="0" fontId="1" fillId="0" borderId="8" xfId="0" applyFont="1" applyBorder="1" applyAlignment="1"/>
    <xf numFmtId="0" fontId="1" fillId="0" borderId="9" xfId="0" applyFont="1" applyBorder="1" applyAlignment="1"/>
    <xf numFmtId="0" fontId="1" fillId="0" borderId="7" xfId="0" applyFont="1" applyBorder="1">
      <alignmen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1" fontId="4" fillId="0" borderId="0" xfId="0" applyNumberFormat="1" applyFont="1" applyAlignment="1" applyProtection="1">
      <alignment horizontal="center" vertical="center"/>
      <protection locked="0"/>
    </xf>
    <xf numFmtId="0" fontId="4" fillId="0" borderId="0" xfId="0" applyFont="1" applyAlignment="1" applyProtection="1">
      <alignment horizontal="center"/>
      <protection locked="0"/>
    </xf>
    <xf numFmtId="0" fontId="4" fillId="0" borderId="0" xfId="0" applyFont="1" applyAlignment="1" applyProtection="1">
      <protection locked="0"/>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lignment vertical="center"/>
    </xf>
    <xf numFmtId="0" fontId="4" fillId="0" borderId="0" xfId="0" applyFont="1" applyAlignment="1">
      <alignment vertical="center" wrapText="1"/>
    </xf>
    <xf numFmtId="0" fontId="6" fillId="0" borderId="0" xfId="0" applyFont="1" applyAlignment="1">
      <alignment horizontal="center" vertical="center" wrapText="1"/>
    </xf>
    <xf numFmtId="0" fontId="4" fillId="0" borderId="0" xfId="0" applyFont="1" applyAlignment="1">
      <alignment horizontal="left" vertical="center"/>
    </xf>
    <xf numFmtId="1" fontId="4" fillId="0" borderId="0" xfId="0" applyNumberFormat="1" applyFont="1" applyAlignment="1">
      <alignment horizontal="center" vertical="center"/>
    </xf>
    <xf numFmtId="0" fontId="4" fillId="0" borderId="0" xfId="0" applyFont="1" applyAlignment="1">
      <alignment horizontal="center"/>
    </xf>
    <xf numFmtId="0" fontId="4" fillId="0" borderId="0" xfId="0" applyFont="1" applyAlignment="1"/>
    <xf numFmtId="0" fontId="5" fillId="0" borderId="0" xfId="0" applyFont="1" applyAlignment="1">
      <alignment horizontal="center" vertical="center"/>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6" fillId="3" borderId="0" xfId="0" quotePrefix="1" applyFont="1" applyFill="1" applyAlignment="1">
      <alignment horizontal="center" vertical="center" wrapText="1"/>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protection locked="0"/>
    </xf>
    <xf numFmtId="0" fontId="9"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4" fillId="0" borderId="0" xfId="0" applyFont="1">
      <alignment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6" fillId="0" borderId="0" xfId="0" applyFont="1">
      <alignment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4" fillId="0" borderId="0" xfId="0" applyFont="1">
      <alignment vertical="center"/>
    </xf>
    <xf numFmtId="0" fontId="10" fillId="7" borderId="13" xfId="0" applyFont="1" applyFill="1" applyBorder="1" applyAlignment="1">
      <alignment horizontal="left" vertical="center" wrapText="1"/>
    </xf>
    <xf numFmtId="0" fontId="10" fillId="7" borderId="14" xfId="0" applyFont="1" applyFill="1" applyBorder="1" applyAlignment="1">
      <alignment horizontal="left" vertical="center" wrapText="1"/>
    </xf>
    <xf numFmtId="0" fontId="6" fillId="0" borderId="0" xfId="0" applyFont="1">
      <alignment vertical="center"/>
    </xf>
    <xf numFmtId="0" fontId="10" fillId="7" borderId="13" xfId="0" applyFont="1" applyFill="1" applyBorder="1" applyAlignment="1">
      <alignment horizontal="left" vertical="center" wrapText="1"/>
    </xf>
    <xf numFmtId="0" fontId="10" fillId="7" borderId="14" xfId="0" applyFont="1" applyFill="1" applyBorder="1" applyAlignment="1">
      <alignment horizontal="left" vertical="center" wrapText="1"/>
    </xf>
    <xf numFmtId="0" fontId="11" fillId="7" borderId="10" xfId="0" applyFont="1" applyFill="1" applyBorder="1" applyAlignment="1">
      <alignment vertical="center" wrapText="1"/>
    </xf>
    <xf numFmtId="0" fontId="11" fillId="7" borderId="11" xfId="0" applyFont="1" applyFill="1" applyBorder="1" applyAlignment="1">
      <alignment vertical="center" wrapText="1"/>
    </xf>
    <xf numFmtId="0" fontId="11" fillId="7" borderId="12" xfId="0" applyFont="1" applyFill="1" applyBorder="1" applyAlignment="1">
      <alignment vertical="center" wrapText="1"/>
    </xf>
    <xf numFmtId="0" fontId="11" fillId="7" borderId="10" xfId="0" applyFont="1" applyFill="1" applyBorder="1" applyAlignment="1">
      <alignment horizontal="center" vertical="center" wrapText="1"/>
    </xf>
    <xf numFmtId="0" fontId="11" fillId="7" borderId="10"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0" fillId="7" borderId="1" xfId="0" applyFont="1" applyFill="1" applyBorder="1" applyAlignment="1">
      <alignment horizontal="left" vertical="center" wrapText="1"/>
    </xf>
    <xf numFmtId="0" fontId="8" fillId="7" borderId="10" xfId="0" applyFont="1" applyFill="1" applyBorder="1" applyAlignment="1">
      <alignment vertical="center" wrapText="1"/>
    </xf>
    <xf numFmtId="0" fontId="8" fillId="7" borderId="12" xfId="0" applyFont="1" applyFill="1" applyBorder="1" applyAlignment="1">
      <alignment vertical="center" wrapText="1"/>
    </xf>
    <xf numFmtId="0" fontId="10" fillId="7" borderId="10" xfId="0" applyFont="1" applyFill="1" applyBorder="1" applyAlignment="1">
      <alignment horizontal="center" vertical="center" wrapText="1"/>
    </xf>
    <xf numFmtId="0" fontId="11" fillId="7" borderId="11" xfId="0" applyFont="1" applyFill="1" applyBorder="1" applyAlignment="1">
      <alignment horizontal="left" vertical="center" wrapText="1"/>
    </xf>
    <xf numFmtId="0" fontId="10" fillId="7" borderId="12" xfId="0" applyFont="1" applyFill="1" applyBorder="1" applyAlignment="1">
      <alignment horizontal="left" vertical="center" wrapText="1"/>
    </xf>
    <xf numFmtId="0" fontId="10" fillId="7"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10" fillId="8" borderId="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4" fillId="0" borderId="0" xfId="0" applyFont="1">
      <alignment vertical="center"/>
    </xf>
    <xf numFmtId="0" fontId="10" fillId="7" borderId="15" xfId="0" applyFont="1" applyFill="1" applyBorder="1" applyAlignment="1">
      <alignment horizontal="left" vertical="center" wrapText="1"/>
    </xf>
    <xf numFmtId="0" fontId="10" fillId="7" borderId="14"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0" xfId="0" applyFont="1" applyFill="1" applyBorder="1" applyAlignment="1">
      <alignment horizontal="left" vertical="center" wrapText="1"/>
    </xf>
    <xf numFmtId="0" fontId="11" fillId="9" borderId="12" xfId="0" applyFont="1" applyFill="1" applyBorder="1" applyAlignment="1">
      <alignment horizontal="center" vertical="center" wrapText="1"/>
    </xf>
    <xf numFmtId="1" fontId="10" fillId="0" borderId="5" xfId="0" applyNumberFormat="1" applyFont="1" applyBorder="1" applyAlignment="1">
      <alignment horizontal="center" vertical="center" wrapText="1"/>
    </xf>
    <xf numFmtId="0" fontId="11" fillId="9" borderId="12" xfId="0" applyFont="1" applyFill="1" applyBorder="1" applyAlignment="1">
      <alignment horizontal="left" vertical="center" wrapText="1"/>
    </xf>
    <xf numFmtId="0" fontId="10" fillId="9" borderId="1" xfId="0" applyFont="1" applyFill="1" applyBorder="1" applyAlignment="1">
      <alignment horizontal="left" vertical="center" wrapText="1"/>
    </xf>
    <xf numFmtId="0" fontId="10" fillId="9" borderId="13" xfId="0" applyFont="1" applyFill="1" applyBorder="1" applyAlignment="1">
      <alignment horizontal="center" vertical="center" wrapText="1"/>
    </xf>
    <xf numFmtId="0" fontId="11" fillId="9" borderId="1" xfId="0" applyFont="1" applyFill="1" applyBorder="1" applyAlignment="1">
      <alignment horizontal="left" vertical="center" wrapText="1"/>
    </xf>
    <xf numFmtId="0" fontId="10" fillId="9" borderId="12" xfId="0" applyFont="1" applyFill="1" applyBorder="1" applyAlignment="1">
      <alignment horizontal="left" vertical="center" wrapText="1"/>
    </xf>
    <xf numFmtId="1" fontId="10" fillId="0" borderId="0" xfId="0" applyNumberFormat="1" applyFont="1" applyAlignment="1">
      <alignment horizontal="center" vertical="center" wrapText="1"/>
    </xf>
    <xf numFmtId="0" fontId="10" fillId="9" borderId="15"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13" xfId="0" applyFont="1" applyFill="1" applyBorder="1" applyAlignment="1" applyProtection="1">
      <alignment horizontal="center" vertical="center" wrapText="1"/>
      <protection locked="0"/>
    </xf>
    <xf numFmtId="0" fontId="11" fillId="9" borderId="10" xfId="0" applyFont="1" applyFill="1" applyBorder="1" applyAlignment="1">
      <alignment horizontal="center" vertical="center" wrapText="1"/>
    </xf>
    <xf numFmtId="0" fontId="11" fillId="9" borderId="11" xfId="0" applyFont="1" applyFill="1" applyBorder="1" applyAlignment="1">
      <alignment horizontal="left" vertical="center" wrapText="1"/>
    </xf>
    <xf numFmtId="0" fontId="10" fillId="9" borderId="1" xfId="0" applyFont="1" applyFill="1" applyBorder="1" applyAlignment="1" applyProtection="1">
      <alignment horizontal="center" vertical="center" wrapText="1"/>
      <protection locked="0"/>
    </xf>
    <xf numFmtId="0" fontId="10" fillId="9" borderId="14" xfId="0" applyFont="1" applyFill="1" applyBorder="1" applyAlignment="1" applyProtection="1">
      <alignment horizontal="center" vertical="center" wrapText="1"/>
      <protection locked="0"/>
    </xf>
    <xf numFmtId="0" fontId="10" fillId="10" borderId="1" xfId="0" applyFont="1" applyFill="1" applyBorder="1" applyAlignment="1">
      <alignment horizontal="left" vertical="center" wrapText="1"/>
    </xf>
    <xf numFmtId="0" fontId="10" fillId="9" borderId="10" xfId="0" applyFont="1" applyFill="1" applyBorder="1" applyAlignment="1">
      <alignment horizontal="left" vertical="center" wrapText="1"/>
    </xf>
    <xf numFmtId="0" fontId="10" fillId="9" borderId="13" xfId="0" applyFont="1" applyFill="1" applyBorder="1" applyAlignment="1">
      <alignment horizontal="left" vertical="center" wrapText="1"/>
    </xf>
    <xf numFmtId="0" fontId="10" fillId="9" borderId="14" xfId="0" applyFont="1" applyFill="1" applyBorder="1" applyAlignment="1">
      <alignment horizontal="left" vertical="center" wrapText="1"/>
    </xf>
    <xf numFmtId="0" fontId="10" fillId="9" borderId="15" xfId="0" applyFont="1" applyFill="1" applyBorder="1" applyAlignment="1">
      <alignment horizontal="left" vertical="center" wrapText="1"/>
    </xf>
    <xf numFmtId="0" fontId="10" fillId="9" borderId="14" xfId="0" applyFont="1" applyFill="1" applyBorder="1" applyAlignment="1">
      <alignment horizontal="left" vertical="center" wrapText="1"/>
    </xf>
    <xf numFmtId="0" fontId="10" fillId="9" borderId="1" xfId="0" applyFont="1" applyFill="1" applyBorder="1" applyAlignment="1">
      <alignment horizontal="left" vertical="center" wrapText="1"/>
    </xf>
    <xf numFmtId="0" fontId="11" fillId="9" borderId="10"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0" fillId="9" borderId="10" xfId="0" applyFont="1" applyFill="1" applyBorder="1" applyAlignment="1">
      <alignment horizontal="center" vertical="center" wrapText="1"/>
    </xf>
    <xf numFmtId="1" fontId="10" fillId="11" borderId="0" xfId="0" applyNumberFormat="1" applyFont="1" applyFill="1" applyAlignment="1">
      <alignment horizontal="center" vertical="center" wrapText="1"/>
    </xf>
    <xf numFmtId="0" fontId="4" fillId="0" borderId="0" xfId="0" applyFont="1">
      <alignment vertical="center"/>
    </xf>
    <xf numFmtId="0" fontId="11" fillId="9" borderId="10" xfId="0" applyFont="1" applyFill="1" applyBorder="1" applyAlignment="1">
      <alignment horizontal="center" vertical="center" wrapText="1"/>
    </xf>
    <xf numFmtId="1" fontId="4" fillId="0" borderId="0" xfId="0" applyNumberFormat="1" applyFont="1" applyAlignment="1">
      <alignment horizontal="left" vertical="center"/>
    </xf>
    <xf numFmtId="0" fontId="10" fillId="9" borderId="1" xfId="0" applyFont="1" applyFill="1" applyBorder="1" applyAlignment="1">
      <alignment vertical="center" wrapText="1"/>
    </xf>
    <xf numFmtId="0" fontId="11" fillId="9" borderId="7"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1" fillId="12" borderId="10" xfId="0" applyFont="1" applyFill="1" applyBorder="1" applyAlignment="1">
      <alignment horizontal="center" vertical="center" wrapText="1"/>
    </xf>
    <xf numFmtId="0" fontId="11" fillId="12" borderId="10" xfId="0" applyFont="1" applyFill="1" applyBorder="1" applyAlignment="1">
      <alignment horizontal="left" vertical="center" wrapText="1"/>
    </xf>
    <xf numFmtId="0" fontId="11" fillId="12" borderId="12" xfId="0" applyFont="1" applyFill="1" applyBorder="1" applyAlignment="1">
      <alignment horizontal="left" vertical="center" wrapText="1"/>
    </xf>
    <xf numFmtId="0" fontId="10" fillId="12" borderId="1" xfId="0" applyFont="1" applyFill="1" applyBorder="1" applyAlignment="1" applyProtection="1">
      <alignment horizontal="center" vertical="center" wrapText="1"/>
      <protection locked="0"/>
    </xf>
    <xf numFmtId="0" fontId="10" fillId="12" borderId="1" xfId="0" applyFont="1" applyFill="1" applyBorder="1" applyAlignment="1">
      <alignment horizontal="left" vertical="center" wrapText="1"/>
    </xf>
    <xf numFmtId="0" fontId="10" fillId="12" borderId="14" xfId="0" applyFont="1" applyFill="1" applyBorder="1" applyAlignment="1" applyProtection="1">
      <alignment horizontal="center" vertical="center" wrapText="1"/>
      <protection locked="0"/>
    </xf>
    <xf numFmtId="0" fontId="10" fillId="12" borderId="12" xfId="0" applyFont="1" applyFill="1" applyBorder="1" applyAlignment="1">
      <alignment horizontal="left" vertical="center" wrapText="1"/>
    </xf>
    <xf numFmtId="0" fontId="10" fillId="12" borderId="10" xfId="0" applyFont="1" applyFill="1" applyBorder="1" applyAlignment="1">
      <alignment horizontal="left" vertical="center" wrapText="1"/>
    </xf>
    <xf numFmtId="0" fontId="10" fillId="12" borderId="13" xfId="0" applyFont="1" applyFill="1" applyBorder="1" applyAlignment="1">
      <alignment horizontal="left" vertical="center" wrapText="1"/>
    </xf>
    <xf numFmtId="0" fontId="10" fillId="12" borderId="14" xfId="0" applyFont="1" applyFill="1" applyBorder="1" applyAlignment="1">
      <alignment horizontal="left" vertical="center" wrapText="1"/>
    </xf>
    <xf numFmtId="0" fontId="11" fillId="12" borderId="1" xfId="0" applyFont="1" applyFill="1" applyBorder="1" applyAlignment="1">
      <alignment horizontal="left" vertical="center" wrapText="1"/>
    </xf>
    <xf numFmtId="0" fontId="11" fillId="13" borderId="1" xfId="0" applyFont="1" applyFill="1" applyBorder="1" applyAlignment="1">
      <alignment horizontal="center" vertical="center" wrapText="1"/>
    </xf>
    <xf numFmtId="0" fontId="11" fillId="13" borderId="10" xfId="0" applyFont="1" applyFill="1" applyBorder="1" applyAlignment="1">
      <alignment horizontal="left" vertical="center" wrapText="1"/>
    </xf>
    <xf numFmtId="0" fontId="11" fillId="13" borderId="12" xfId="0" applyFont="1" applyFill="1" applyBorder="1" applyAlignment="1">
      <alignment horizontal="left" vertical="center" wrapText="1"/>
    </xf>
    <xf numFmtId="0" fontId="10" fillId="13" borderId="1" xfId="0" applyFont="1" applyFill="1" applyBorder="1" applyAlignment="1" applyProtection="1">
      <alignment horizontal="center" vertical="center" wrapText="1"/>
      <protection locked="0"/>
    </xf>
    <xf numFmtId="0" fontId="10" fillId="13" borderId="1" xfId="0" applyFont="1" applyFill="1" applyBorder="1" applyAlignment="1">
      <alignment horizontal="left" vertical="center" wrapText="1"/>
    </xf>
    <xf numFmtId="0" fontId="11" fillId="13" borderId="1" xfId="0" applyFont="1" applyFill="1" applyBorder="1" applyAlignment="1">
      <alignment horizontal="left" vertical="center" wrapText="1"/>
    </xf>
    <xf numFmtId="0" fontId="10" fillId="13" borderId="13" xfId="0" applyFont="1" applyFill="1" applyBorder="1" applyAlignment="1">
      <alignment horizontal="left" vertical="center" wrapText="1"/>
    </xf>
    <xf numFmtId="0" fontId="10" fillId="13" borderId="14" xfId="0" applyFont="1" applyFill="1" applyBorder="1" applyAlignment="1">
      <alignment horizontal="left" vertical="center" wrapText="1"/>
    </xf>
    <xf numFmtId="0" fontId="10" fillId="9" borderId="10" xfId="0" applyFont="1" applyFill="1" applyBorder="1" applyAlignment="1" applyProtection="1">
      <alignment horizontal="center" vertical="center" wrapText="1"/>
      <protection locked="0"/>
    </xf>
    <xf numFmtId="0" fontId="10" fillId="14" borderId="1" xfId="0" applyFont="1" applyFill="1" applyBorder="1" applyAlignment="1" applyProtection="1">
      <alignment horizontal="center" vertical="center" wrapText="1"/>
      <protection locked="0"/>
    </xf>
    <xf numFmtId="0" fontId="11" fillId="14" borderId="11" xfId="0" applyFont="1" applyFill="1" applyBorder="1" applyAlignment="1">
      <alignment horizontal="left" vertical="center" wrapText="1"/>
    </xf>
    <xf numFmtId="0" fontId="8" fillId="14" borderId="12" xfId="0" applyFont="1" applyFill="1" applyBorder="1" applyAlignment="1">
      <alignment horizontal="center" vertical="center" wrapText="1"/>
    </xf>
    <xf numFmtId="0" fontId="10" fillId="14" borderId="1" xfId="0" applyFont="1" applyFill="1" applyBorder="1" applyAlignment="1">
      <alignment vertical="center" wrapText="1"/>
    </xf>
    <xf numFmtId="0" fontId="10" fillId="14" borderId="1" xfId="0" applyFont="1" applyFill="1" applyBorder="1" applyAlignment="1">
      <alignment horizontal="left" vertical="center" wrapText="1"/>
    </xf>
    <xf numFmtId="0" fontId="11" fillId="14" borderId="1" xfId="0" applyFont="1" applyFill="1" applyBorder="1" applyAlignment="1">
      <alignment horizontal="left" vertical="center" wrapText="1"/>
    </xf>
    <xf numFmtId="0" fontId="10" fillId="14" borderId="1" xfId="0" applyFont="1" applyFill="1" applyBorder="1" applyAlignment="1">
      <alignment vertical="center" wrapText="1"/>
    </xf>
    <xf numFmtId="0" fontId="10" fillId="14" borderId="1" xfId="0" applyFont="1" applyFill="1" applyBorder="1" applyAlignment="1">
      <alignment horizontal="left" vertical="center" wrapText="1"/>
    </xf>
    <xf numFmtId="0" fontId="10" fillId="14" borderId="7" xfId="0" applyFont="1" applyFill="1" applyBorder="1" applyAlignment="1" applyProtection="1">
      <alignment horizontal="center" vertical="center" wrapText="1"/>
      <protection locked="0"/>
    </xf>
    <xf numFmtId="0" fontId="10" fillId="15" borderId="1" xfId="0" applyFont="1" applyFill="1" applyBorder="1" applyAlignment="1">
      <alignment horizontal="left" vertical="center" wrapText="1"/>
    </xf>
    <xf numFmtId="0" fontId="10" fillId="15" borderId="14" xfId="0" applyFont="1" applyFill="1" applyBorder="1" applyAlignment="1" applyProtection="1">
      <alignment horizontal="center" vertical="center" wrapText="1"/>
      <protection locked="0"/>
    </xf>
    <xf numFmtId="0" fontId="11" fillId="15" borderId="10" xfId="0" applyFont="1" applyFill="1" applyBorder="1" applyAlignment="1">
      <alignment horizontal="left" vertical="center" wrapText="1"/>
    </xf>
    <xf numFmtId="0" fontId="11" fillId="15" borderId="12" xfId="0" applyFont="1" applyFill="1" applyBorder="1" applyAlignment="1">
      <alignment horizontal="left" vertical="center" wrapText="1"/>
    </xf>
    <xf numFmtId="0" fontId="10" fillId="15" borderId="1" xfId="0" applyFont="1" applyFill="1" applyBorder="1" applyAlignment="1" applyProtection="1">
      <alignment horizontal="center" vertical="center" wrapText="1"/>
      <protection locked="0"/>
    </xf>
    <xf numFmtId="0" fontId="11" fillId="15" borderId="7" xfId="0" applyFont="1" applyFill="1" applyBorder="1" applyAlignment="1">
      <alignment horizontal="left" vertical="center" wrapText="1"/>
    </xf>
    <xf numFmtId="0" fontId="11" fillId="15" borderId="9" xfId="0" applyFont="1" applyFill="1" applyBorder="1" applyAlignment="1">
      <alignment horizontal="left" vertical="center" wrapText="1"/>
    </xf>
    <xf numFmtId="0" fontId="10" fillId="15" borderId="1" xfId="0" applyFont="1" applyFill="1" applyBorder="1" applyAlignment="1">
      <alignment vertical="center" wrapText="1"/>
    </xf>
    <xf numFmtId="0" fontId="10" fillId="15" borderId="1" xfId="0" applyFont="1" applyFill="1" applyBorder="1" applyAlignment="1" applyProtection="1">
      <alignment vertical="center" wrapText="1"/>
      <protection locked="0"/>
    </xf>
    <xf numFmtId="0" fontId="10" fillId="15" borderId="12" xfId="0" applyFont="1" applyFill="1" applyBorder="1" applyAlignment="1">
      <alignment vertical="center" wrapText="1"/>
    </xf>
    <xf numFmtId="0" fontId="10"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16" borderId="1" xfId="0" applyFont="1" applyFill="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16" borderId="1" xfId="0" applyFont="1" applyFill="1" applyBorder="1" applyAlignment="1">
      <alignment horizontal="left" vertical="center" wrapText="1"/>
    </xf>
    <xf numFmtId="0" fontId="13" fillId="0" borderId="10"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1" xfId="0" applyFont="1" applyBorder="1" applyAlignment="1">
      <alignment horizontal="left" vertical="center" wrapText="1"/>
    </xf>
    <xf numFmtId="0" fontId="6" fillId="16" borderId="10" xfId="0" applyFont="1" applyFill="1" applyBorder="1" applyAlignment="1" applyProtection="1">
      <alignment horizontal="center" vertical="center" wrapText="1"/>
      <protection locked="0"/>
    </xf>
    <xf numFmtId="0" fontId="6" fillId="16" borderId="12" xfId="0" applyFont="1" applyFill="1" applyBorder="1" applyAlignment="1" applyProtection="1">
      <alignment horizontal="center" vertical="center" wrapText="1"/>
      <protection locked="0"/>
    </xf>
    <xf numFmtId="0" fontId="6" fillId="16" borderId="10" xfId="0" applyFont="1" applyFill="1" applyBorder="1" applyAlignment="1">
      <alignment horizontal="center" vertical="center" wrapText="1"/>
    </xf>
    <xf numFmtId="0" fontId="6" fillId="16" borderId="12" xfId="0" applyFont="1" applyFill="1" applyBorder="1" applyAlignment="1">
      <alignment horizontal="center" vertical="center" wrapText="1"/>
    </xf>
    <xf numFmtId="0" fontId="13" fillId="17" borderId="1" xfId="0" applyFont="1" applyFill="1" applyBorder="1" applyAlignment="1" applyProtection="1">
      <alignment horizontal="left" vertical="center" wrapText="1"/>
      <protection locked="0"/>
    </xf>
    <xf numFmtId="0" fontId="13" fillId="17" borderId="1" xfId="0" applyFont="1" applyFill="1" applyBorder="1" applyAlignment="1">
      <alignment horizontal="left" vertical="center" wrapText="1"/>
    </xf>
    <xf numFmtId="0" fontId="6" fillId="17" borderId="10" xfId="0" applyFont="1" applyFill="1" applyBorder="1" applyAlignment="1" applyProtection="1">
      <alignment horizontal="center" vertical="center" wrapText="1"/>
      <protection locked="0"/>
    </xf>
    <xf numFmtId="0" fontId="6" fillId="17" borderId="12" xfId="0" applyFont="1" applyFill="1" applyBorder="1" applyAlignment="1" applyProtection="1">
      <alignment horizontal="center" vertical="center" wrapText="1"/>
      <protection locked="0"/>
    </xf>
    <xf numFmtId="0" fontId="6" fillId="17" borderId="10" xfId="0" applyFont="1" applyFill="1" applyBorder="1" applyAlignment="1">
      <alignment horizontal="center" vertical="center" wrapText="1"/>
    </xf>
    <xf numFmtId="0" fontId="6" fillId="17" borderId="12" xfId="0" applyFont="1" applyFill="1" applyBorder="1" applyAlignment="1">
      <alignment horizontal="center" vertical="center" wrapText="1"/>
    </xf>
    <xf numFmtId="0" fontId="13" fillId="18" borderId="1" xfId="0" applyFont="1" applyFill="1" applyBorder="1" applyAlignment="1" applyProtection="1">
      <alignment horizontal="left" vertical="center" wrapText="1"/>
      <protection locked="0"/>
    </xf>
    <xf numFmtId="0" fontId="13" fillId="18" borderId="1" xfId="0" applyFont="1" applyFill="1" applyBorder="1" applyAlignment="1">
      <alignment horizontal="left" vertical="center" wrapText="1"/>
    </xf>
    <xf numFmtId="0" fontId="6" fillId="18" borderId="10" xfId="0" applyFont="1" applyFill="1" applyBorder="1" applyAlignment="1" applyProtection="1">
      <alignment horizontal="center" vertical="center" wrapText="1"/>
      <protection locked="0"/>
    </xf>
    <xf numFmtId="0" fontId="6" fillId="18" borderId="12" xfId="0" applyFont="1" applyFill="1" applyBorder="1" applyAlignment="1" applyProtection="1">
      <alignment horizontal="center" vertical="center" wrapText="1"/>
      <protection locked="0"/>
    </xf>
    <xf numFmtId="0" fontId="6" fillId="18" borderId="10" xfId="0" applyFont="1" applyFill="1" applyBorder="1" applyAlignment="1">
      <alignment horizontal="center" vertical="center" wrapText="1"/>
    </xf>
    <xf numFmtId="0" fontId="6" fillId="18" borderId="12" xfId="0"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6" fillId="6" borderId="10"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protection locked="0"/>
    </xf>
    <xf numFmtId="0" fontId="6" fillId="6" borderId="10" xfId="0" applyFont="1" applyFill="1" applyBorder="1" applyAlignment="1">
      <alignment horizontal="center" vertical="center" wrapText="1"/>
    </xf>
    <xf numFmtId="0" fontId="6" fillId="6" borderId="12" xfId="0" applyFont="1" applyFill="1" applyBorder="1" applyAlignment="1">
      <alignment horizontal="center" vertical="center" wrapText="1"/>
    </xf>
    <xf numFmtId="1" fontId="10" fillId="6" borderId="10" xfId="0" applyNumberFormat="1" applyFont="1" applyFill="1" applyBorder="1" applyAlignment="1" applyProtection="1">
      <alignment horizontal="center" vertical="center" wrapText="1"/>
      <protection locked="0"/>
    </xf>
    <xf numFmtId="1" fontId="10" fillId="6" borderId="10" xfId="0" applyNumberFormat="1" applyFont="1" applyFill="1" applyBorder="1" applyAlignment="1">
      <alignment horizontal="center" vertical="center" wrapText="1"/>
    </xf>
    <xf numFmtId="0" fontId="10" fillId="0" borderId="16"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168" fontId="5" fillId="0" borderId="16" xfId="0" applyNumberFormat="1" applyFont="1" applyBorder="1" applyAlignment="1">
      <alignment horizontal="center" vertical="center"/>
    </xf>
    <xf numFmtId="0" fontId="6" fillId="0" borderId="16" xfId="0" applyFont="1" applyBorder="1" applyAlignment="1">
      <alignment horizontal="center" vertical="center"/>
    </xf>
    <xf numFmtId="168" fontId="10" fillId="0" borderId="16" xfId="0" applyNumberFormat="1" applyFont="1" applyBorder="1" applyAlignment="1">
      <alignment horizontal="center" vertical="center" wrapText="1"/>
    </xf>
    <xf numFmtId="0" fontId="14" fillId="0" borderId="16" xfId="0" applyFont="1" applyBorder="1" applyAlignment="1" applyProtection="1">
      <protection locked="0"/>
    </xf>
    <xf numFmtId="0" fontId="11" fillId="0" borderId="16" xfId="0" applyFont="1" applyBorder="1" applyAlignment="1">
      <alignment horizontal="center" vertical="center" wrapText="1"/>
    </xf>
    <xf numFmtId="0" fontId="11" fillId="15" borderId="11" xfId="0" applyFont="1" applyFill="1" applyBorder="1" applyAlignment="1">
      <alignment horizontal="left" vertical="center" wrapText="1"/>
    </xf>
    <xf numFmtId="1" fontId="13" fillId="0" borderId="11" xfId="0" applyNumberFormat="1" applyFont="1" applyBorder="1" applyAlignment="1">
      <alignment horizontal="center" vertical="center" wrapText="1"/>
    </xf>
    <xf numFmtId="0" fontId="5" fillId="0" borderId="16" xfId="0" applyFont="1" applyBorder="1" applyAlignment="1">
      <alignment horizontal="center" vertical="center"/>
    </xf>
    <xf numFmtId="0" fontId="10" fillId="0" borderId="16" xfId="0" applyFont="1" applyBorder="1" applyAlignment="1">
      <alignment horizontal="center" vertical="center" wrapText="1"/>
    </xf>
    <xf numFmtId="0" fontId="13" fillId="0" borderId="16" xfId="0" applyFont="1" applyBorder="1" applyAlignment="1" applyProtection="1">
      <alignment horizontal="center" vertical="center" wrapText="1"/>
      <protection locked="0"/>
    </xf>
    <xf numFmtId="0" fontId="10" fillId="19" borderId="16" xfId="0" applyFont="1" applyFill="1" applyBorder="1" applyAlignment="1" applyProtection="1">
      <alignment horizontal="center" vertical="center" wrapText="1"/>
      <protection locked="0"/>
    </xf>
    <xf numFmtId="0" fontId="6" fillId="19" borderId="16" xfId="0" applyFont="1" applyFill="1" applyBorder="1" applyAlignment="1" applyProtection="1">
      <alignment horizontal="center" vertical="center" wrapText="1"/>
      <protection locked="0"/>
    </xf>
    <xf numFmtId="0" fontId="16" fillId="19" borderId="16" xfId="0" applyFont="1" applyFill="1" applyBorder="1" applyAlignment="1">
      <alignment horizontal="center" vertical="center"/>
    </xf>
    <xf numFmtId="0" fontId="6" fillId="19" borderId="16" xfId="0" applyFont="1" applyFill="1" applyBorder="1" applyAlignment="1">
      <alignment horizontal="center" vertical="center"/>
    </xf>
    <xf numFmtId="0" fontId="11" fillId="19" borderId="16" xfId="0" applyFont="1" applyFill="1" applyBorder="1" applyAlignment="1">
      <alignment horizontal="center" vertical="center" wrapText="1"/>
    </xf>
    <xf numFmtId="0" fontId="14" fillId="19" borderId="16" xfId="0" applyFont="1" applyFill="1" applyBorder="1" applyAlignment="1" applyProtection="1">
      <protection locked="0"/>
    </xf>
    <xf numFmtId="0" fontId="17" fillId="19" borderId="16" xfId="0" applyFont="1" applyFill="1" applyBorder="1" applyAlignment="1">
      <alignment horizontal="center" vertical="center"/>
    </xf>
    <xf numFmtId="0" fontId="15" fillId="0" borderId="16" xfId="0" applyFont="1" applyBorder="1" applyAlignment="1" applyProtection="1">
      <alignment horizontal="left"/>
      <protection locked="0"/>
    </xf>
    <xf numFmtId="1" fontId="10" fillId="0" borderId="10" xfId="0" applyNumberFormat="1" applyFont="1" applyBorder="1" applyAlignment="1">
      <alignment horizontal="center" vertical="center" wrapText="1"/>
    </xf>
    <xf numFmtId="166" fontId="10" fillId="0" borderId="16" xfId="0" applyNumberFormat="1" applyFont="1" applyBorder="1" applyAlignment="1">
      <alignment horizontal="center" vertical="center" wrapText="1"/>
    </xf>
    <xf numFmtId="166" fontId="5" fillId="0" borderId="16" xfId="0" applyNumberFormat="1" applyFont="1" applyBorder="1" applyAlignment="1" applyProtection="1">
      <alignment horizontal="center" vertical="center"/>
      <protection locked="0"/>
    </xf>
    <xf numFmtId="4" fontId="10" fillId="0" borderId="16" xfId="0" applyNumberFormat="1" applyFont="1" applyBorder="1" applyAlignment="1">
      <alignment horizontal="center" vertical="center" wrapText="1"/>
    </xf>
    <xf numFmtId="4" fontId="5" fillId="0" borderId="16" xfId="0" applyNumberFormat="1" applyFont="1" applyBorder="1" applyAlignment="1" applyProtection="1">
      <alignment horizontal="center" vertical="center"/>
      <protection locked="0"/>
    </xf>
    <xf numFmtId="3" fontId="5" fillId="0" borderId="16" xfId="0" applyNumberFormat="1" applyFont="1" applyBorder="1" applyAlignment="1" applyProtection="1">
      <alignment horizontal="center" vertical="center"/>
      <protection locked="0"/>
    </xf>
    <xf numFmtId="165" fontId="10" fillId="0" borderId="16" xfId="0" applyNumberFormat="1" applyFont="1" applyBorder="1" applyAlignment="1">
      <alignment horizontal="center" vertical="center" wrapText="1"/>
    </xf>
    <xf numFmtId="165" fontId="5" fillId="0" borderId="16" xfId="0" applyNumberFormat="1"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4" fillId="0" borderId="16" xfId="0" applyFont="1" applyBorder="1" applyAlignment="1">
      <alignment horizontal="center"/>
    </xf>
    <xf numFmtId="0" fontId="4" fillId="0" borderId="16" xfId="0" applyFont="1" applyBorder="1" applyAlignment="1" applyProtection="1">
      <protection locked="0"/>
    </xf>
    <xf numFmtId="3" fontId="10" fillId="0" borderId="16" xfId="0" applyNumberFormat="1" applyFont="1" applyBorder="1" applyAlignment="1">
      <alignment horizontal="center" vertical="center" wrapText="1"/>
    </xf>
    <xf numFmtId="169" fontId="10" fillId="0" borderId="16" xfId="0" applyNumberFormat="1" applyFont="1" applyBorder="1" applyAlignment="1">
      <alignment horizontal="center" vertical="center" wrapText="1"/>
    </xf>
    <xf numFmtId="1" fontId="4" fillId="0" borderId="17" xfId="0" applyNumberFormat="1" applyFont="1" applyBorder="1" applyAlignment="1">
      <alignment horizontal="center" vertical="center"/>
    </xf>
    <xf numFmtId="1" fontId="10" fillId="6" borderId="7" xfId="0" applyNumberFormat="1" applyFont="1" applyFill="1" applyBorder="1" applyAlignment="1">
      <alignment horizontal="center" vertical="center" wrapText="1"/>
    </xf>
    <xf numFmtId="1" fontId="10" fillId="6" borderId="2" xfId="0" applyNumberFormat="1" applyFont="1" applyFill="1" applyBorder="1" applyAlignment="1">
      <alignment horizontal="center" vertical="center" wrapText="1"/>
    </xf>
    <xf numFmtId="0" fontId="22" fillId="0" borderId="16" xfId="0" applyFont="1" applyBorder="1" applyAlignment="1">
      <alignment horizontal="center" vertical="center" wrapText="1"/>
    </xf>
    <xf numFmtId="0" fontId="23" fillId="0" borderId="16" xfId="0" applyFont="1" applyBorder="1" applyAlignment="1" applyProtection="1">
      <alignment horizontal="center" vertical="center"/>
      <protection locked="0"/>
    </xf>
    <xf numFmtId="1" fontId="10" fillId="11" borderId="17" xfId="0" applyNumberFormat="1" applyFont="1" applyFill="1" applyBorder="1" applyAlignment="1">
      <alignment horizontal="center" vertical="center" wrapText="1"/>
    </xf>
    <xf numFmtId="1" fontId="10" fillId="11" borderId="10" xfId="0" applyNumberFormat="1" applyFont="1" applyFill="1" applyBorder="1" applyAlignment="1">
      <alignment horizontal="center" vertical="center" wrapText="1"/>
    </xf>
    <xf numFmtId="1" fontId="10" fillId="8" borderId="10" xfId="0" applyNumberFormat="1" applyFont="1" applyFill="1" applyBorder="1" applyAlignment="1">
      <alignment horizontal="center" vertical="center" wrapText="1"/>
    </xf>
    <xf numFmtId="167" fontId="5" fillId="0" borderId="16" xfId="0" applyNumberFormat="1" applyFont="1" applyBorder="1" applyAlignment="1" applyProtection="1">
      <alignment horizontal="center" vertical="center"/>
      <protection locked="0"/>
    </xf>
    <xf numFmtId="0" fontId="10" fillId="8" borderId="16" xfId="0" applyFont="1" applyFill="1" applyBorder="1" applyAlignment="1">
      <alignment horizontal="center" vertical="center" wrapText="1"/>
    </xf>
    <xf numFmtId="3" fontId="5" fillId="8" borderId="16" xfId="0" applyNumberFormat="1" applyFont="1" applyFill="1" applyBorder="1" applyAlignment="1">
      <alignment horizontal="center" vertical="center"/>
    </xf>
    <xf numFmtId="49" fontId="5" fillId="0" borderId="16" xfId="0" applyNumberFormat="1" applyFont="1" applyBorder="1" applyAlignment="1" applyProtection="1">
      <alignment horizontal="center" vertical="center"/>
      <protection locked="0"/>
    </xf>
    <xf numFmtId="2" fontId="10" fillId="0" borderId="16" xfId="0" applyNumberFormat="1" applyFont="1" applyBorder="1" applyAlignment="1">
      <alignment horizontal="center" vertical="center" wrapText="1"/>
    </xf>
    <xf numFmtId="2" fontId="5" fillId="0" borderId="16" xfId="0" applyNumberFormat="1" applyFont="1" applyBorder="1" applyAlignment="1" applyProtection="1">
      <alignment horizontal="center" vertical="center"/>
      <protection locked="0"/>
    </xf>
    <xf numFmtId="0" fontId="5" fillId="8" borderId="16" xfId="0" applyFont="1" applyFill="1" applyBorder="1" applyAlignment="1">
      <alignment horizontal="center" vertical="center"/>
    </xf>
    <xf numFmtId="1" fontId="10" fillId="8" borderId="10" xfId="0" applyNumberFormat="1" applyFont="1" applyFill="1" applyBorder="1" applyAlignment="1" applyProtection="1">
      <alignment horizontal="center" vertical="center" wrapText="1"/>
      <protection locked="0"/>
    </xf>
    <xf numFmtId="0" fontId="8" fillId="0" borderId="16" xfId="0" applyFont="1" applyBorder="1" applyAlignment="1" applyProtection="1">
      <alignment horizontal="center"/>
      <protection locked="0"/>
    </xf>
    <xf numFmtId="0" fontId="9" fillId="0" borderId="16" xfId="0" applyFont="1" applyBorder="1" applyAlignment="1">
      <alignment horizontal="center" vertical="center"/>
    </xf>
    <xf numFmtId="164" fontId="10" fillId="0" borderId="16" xfId="0" applyNumberFormat="1" applyFont="1" applyBorder="1" applyAlignment="1">
      <alignment horizontal="center" vertical="center" wrapText="1"/>
    </xf>
    <xf numFmtId="164" fontId="5" fillId="0" borderId="16" xfId="0" applyNumberFormat="1" applyFont="1" applyBorder="1" applyAlignment="1" applyProtection="1">
      <alignment horizontal="center" vertical="center"/>
      <protection locked="0"/>
    </xf>
    <xf numFmtId="49" fontId="5" fillId="0" borderId="16" xfId="0" quotePrefix="1" applyNumberFormat="1"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10" fillId="8" borderId="16" xfId="0" applyFont="1" applyFill="1" applyBorder="1" applyAlignment="1" applyProtection="1">
      <alignment horizontal="center" vertical="center" wrapText="1"/>
      <protection locked="0"/>
    </xf>
    <xf numFmtId="3" fontId="5" fillId="8" borderId="16" xfId="0" applyNumberFormat="1" applyFont="1" applyFill="1" applyBorder="1" applyAlignment="1" applyProtection="1">
      <alignment horizontal="center" vertical="center"/>
      <protection locked="0"/>
    </xf>
    <xf numFmtId="3" fontId="10" fillId="8" borderId="16" xfId="0" applyNumberFormat="1" applyFont="1" applyFill="1" applyBorder="1" applyAlignment="1">
      <alignment horizontal="center" vertical="center" wrapText="1"/>
    </xf>
    <xf numFmtId="0" fontId="5" fillId="8" borderId="16" xfId="0" applyFont="1" applyFill="1" applyBorder="1" applyAlignment="1" applyProtection="1">
      <alignment horizontal="center" vertical="center"/>
      <protection locked="0"/>
    </xf>
    <xf numFmtId="2" fontId="10" fillId="0" borderId="16" xfId="0" applyNumberFormat="1" applyFont="1" applyBorder="1" applyAlignment="1" applyProtection="1">
      <alignment horizontal="center" vertical="center" wrapText="1"/>
      <protection locked="0"/>
    </xf>
    <xf numFmtId="10" fontId="5" fillId="0" borderId="16" xfId="0" applyNumberFormat="1" applyFont="1" applyBorder="1" applyAlignment="1" applyProtection="1">
      <alignment horizontal="center" vertical="center"/>
      <protection locked="0"/>
    </xf>
    <xf numFmtId="2" fontId="10" fillId="8" borderId="16" xfId="0" applyNumberFormat="1" applyFont="1" applyFill="1" applyBorder="1" applyAlignment="1">
      <alignment horizontal="center" vertical="center" wrapText="1"/>
    </xf>
    <xf numFmtId="10" fontId="5" fillId="8" borderId="16" xfId="0" applyNumberFormat="1" applyFont="1" applyFill="1" applyBorder="1" applyAlignment="1">
      <alignment horizontal="center" vertical="center"/>
    </xf>
    <xf numFmtId="0" fontId="10" fillId="10" borderId="16" xfId="0" applyFont="1" applyFill="1" applyBorder="1" applyAlignment="1">
      <alignment horizontal="center" vertical="center" wrapText="1"/>
    </xf>
    <xf numFmtId="0" fontId="5" fillId="10" borderId="16" xfId="0" applyFont="1" applyFill="1" applyBorder="1" applyAlignment="1" applyProtection="1">
      <alignment horizontal="center" vertical="center"/>
      <protection locked="0"/>
    </xf>
    <xf numFmtId="1" fontId="10" fillId="0" borderId="16" xfId="0" applyNumberFormat="1" applyFont="1" applyBorder="1" applyAlignment="1">
      <alignment horizontal="center" vertical="center" wrapText="1"/>
    </xf>
    <xf numFmtId="0" fontId="5" fillId="20" borderId="16" xfId="0" applyFont="1" applyFill="1" applyBorder="1" applyAlignment="1" applyProtection="1">
      <alignment horizontal="center" vertical="center"/>
      <protection locked="0"/>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xf>
    <xf numFmtId="0" fontId="2" fillId="0" borderId="1"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horizontal="center"/>
    </xf>
    <xf numFmtId="0" fontId="2" fillId="0" borderId="0" xfId="0" applyFont="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0" fillId="15" borderId="13" xfId="0" applyFont="1" applyFill="1" applyBorder="1" applyAlignment="1" applyProtection="1">
      <alignment horizontal="center" vertical="center" wrapText="1"/>
      <protection locked="0"/>
    </xf>
    <xf numFmtId="0" fontId="10" fillId="15" borderId="15" xfId="0" applyFont="1" applyFill="1" applyBorder="1" applyAlignment="1" applyProtection="1">
      <alignment horizontal="center" vertical="center" wrapText="1"/>
      <protection locked="0"/>
    </xf>
    <xf numFmtId="0" fontId="10" fillId="15" borderId="14" xfId="0" applyFont="1" applyFill="1" applyBorder="1" applyAlignment="1" applyProtection="1">
      <alignment horizontal="center" vertical="center" wrapText="1"/>
      <protection locked="0"/>
    </xf>
    <xf numFmtId="0" fontId="10" fillId="9" borderId="13" xfId="0" applyFont="1" applyFill="1" applyBorder="1" applyAlignment="1" applyProtection="1">
      <alignment horizontal="center" vertical="center" wrapText="1"/>
      <protection locked="0"/>
    </xf>
    <xf numFmtId="0" fontId="10" fillId="9" borderId="15" xfId="0" applyFont="1" applyFill="1" applyBorder="1" applyAlignment="1" applyProtection="1">
      <alignment horizontal="center" vertical="center" wrapText="1"/>
      <protection locked="0"/>
    </xf>
    <xf numFmtId="0" fontId="10" fillId="9" borderId="14" xfId="0" applyFont="1" applyFill="1" applyBorder="1" applyAlignment="1" applyProtection="1">
      <alignment horizontal="center" vertical="center" wrapText="1"/>
      <protection locked="0"/>
    </xf>
    <xf numFmtId="0" fontId="10" fillId="9" borderId="13" xfId="0" applyFont="1" applyFill="1" applyBorder="1" applyAlignment="1">
      <alignment horizontal="center" vertical="center" wrapText="1"/>
    </xf>
    <xf numFmtId="0" fontId="10" fillId="9" borderId="15"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12" borderId="13" xfId="0" applyFont="1" applyFill="1" applyBorder="1" applyAlignment="1" applyProtection="1">
      <alignment horizontal="center" vertical="center" wrapText="1"/>
      <protection locked="0"/>
    </xf>
    <xf numFmtId="0" fontId="10" fillId="12" borderId="15"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center" vertical="center" wrapText="1"/>
      <protection locked="0"/>
    </xf>
    <xf numFmtId="0" fontId="8" fillId="12" borderId="7" xfId="0" applyFont="1" applyFill="1" applyBorder="1" applyAlignment="1">
      <alignment horizontal="center" vertical="center" wrapText="1"/>
    </xf>
    <xf numFmtId="0" fontId="8" fillId="12" borderId="8" xfId="0" applyFont="1" applyFill="1" applyBorder="1" applyAlignment="1">
      <alignment horizontal="center" vertical="center" wrapText="1"/>
    </xf>
    <xf numFmtId="0" fontId="8" fillId="12" borderId="9"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0" xfId="0" applyFont="1" applyFill="1" applyBorder="1" applyAlignment="1">
      <alignment horizontal="center" vertical="center"/>
    </xf>
    <xf numFmtId="0" fontId="11" fillId="12" borderId="10" xfId="0" applyFont="1" applyFill="1" applyBorder="1" applyAlignment="1">
      <alignment horizontal="center" vertical="center" wrapText="1"/>
    </xf>
    <xf numFmtId="0" fontId="11" fillId="12" borderId="11" xfId="0" applyFont="1" applyFill="1" applyBorder="1" applyAlignment="1">
      <alignment horizontal="center" vertical="center" wrapText="1"/>
    </xf>
    <xf numFmtId="0" fontId="11" fillId="12"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11" fillId="14" borderId="10" xfId="0" applyFont="1" applyFill="1" applyBorder="1" applyAlignment="1">
      <alignment horizontal="left" vertical="center" wrapText="1"/>
    </xf>
    <xf numFmtId="0" fontId="11" fillId="14" borderId="12" xfId="0" applyFont="1" applyFill="1" applyBorder="1" applyAlignment="1">
      <alignment horizontal="left" vertical="center" wrapText="1"/>
    </xf>
    <xf numFmtId="0" fontId="10" fillId="14" borderId="13" xfId="0" applyFont="1" applyFill="1" applyBorder="1" applyAlignment="1" applyProtection="1">
      <alignment horizontal="center" vertical="center" wrapText="1"/>
      <protection locked="0"/>
    </xf>
    <xf numFmtId="0" fontId="10" fillId="14" borderId="15" xfId="0" applyFont="1" applyFill="1" applyBorder="1" applyAlignment="1" applyProtection="1">
      <alignment horizontal="center" vertical="center" wrapText="1"/>
      <protection locked="0"/>
    </xf>
    <xf numFmtId="0" fontId="10" fillId="14" borderId="14" xfId="0" applyFont="1" applyFill="1" applyBorder="1" applyAlignment="1" applyProtection="1">
      <alignment horizontal="center" vertical="center" wrapText="1"/>
      <protection locked="0"/>
    </xf>
    <xf numFmtId="0" fontId="11" fillId="9" borderId="11" xfId="0" applyFont="1" applyFill="1" applyBorder="1" applyAlignment="1">
      <alignment horizontal="left" vertical="center" wrapText="1"/>
    </xf>
    <xf numFmtId="0" fontId="11" fillId="9" borderId="12" xfId="0" applyFont="1" applyFill="1" applyBorder="1" applyAlignment="1">
      <alignment horizontal="left" vertical="center" wrapText="1"/>
    </xf>
    <xf numFmtId="0" fontId="8" fillId="15" borderId="7" xfId="0" applyFont="1" applyFill="1" applyBorder="1" applyAlignment="1">
      <alignment horizontal="center" vertical="center" wrapText="1"/>
    </xf>
    <xf numFmtId="0" fontId="8" fillId="15" borderId="8" xfId="0" applyFont="1" applyFill="1" applyBorder="1" applyAlignment="1">
      <alignment horizontal="center" vertical="center" wrapText="1"/>
    </xf>
    <xf numFmtId="0" fontId="8" fillId="15" borderId="9" xfId="0" applyFont="1" applyFill="1" applyBorder="1" applyAlignment="1">
      <alignment horizontal="center" vertical="center" wrapText="1"/>
    </xf>
    <xf numFmtId="0" fontId="8" fillId="15" borderId="10" xfId="0" applyFont="1" applyFill="1" applyBorder="1" applyAlignment="1">
      <alignment horizontal="center" vertical="center" wrapText="1"/>
    </xf>
    <xf numFmtId="0" fontId="8" fillId="15" borderId="11" xfId="0" applyFont="1" applyFill="1" applyBorder="1" applyAlignment="1">
      <alignment horizontal="center" vertical="center" wrapText="1"/>
    </xf>
    <xf numFmtId="0" fontId="8" fillId="15" borderId="12" xfId="0" applyFont="1" applyFill="1" applyBorder="1" applyAlignment="1">
      <alignment horizontal="center" vertical="center" wrapText="1"/>
    </xf>
    <xf numFmtId="0" fontId="10" fillId="9" borderId="13" xfId="0" applyFont="1" applyFill="1" applyBorder="1" applyAlignment="1">
      <alignment horizontal="left" vertical="center" wrapText="1"/>
    </xf>
    <xf numFmtId="0" fontId="10" fillId="9" borderId="14" xfId="0" applyFont="1" applyFill="1" applyBorder="1" applyAlignment="1">
      <alignment horizontal="left" vertical="center" wrapText="1"/>
    </xf>
    <xf numFmtId="0" fontId="10" fillId="14" borderId="1" xfId="0" applyFont="1" applyFill="1" applyBorder="1" applyAlignment="1" applyProtection="1">
      <alignment horizontal="center" vertical="center" wrapText="1"/>
      <protection locked="0"/>
    </xf>
    <xf numFmtId="0" fontId="8" fillId="9" borderId="1" xfId="0" applyFont="1" applyFill="1" applyBorder="1" applyAlignment="1">
      <alignment horizontal="center" vertical="center" wrapText="1"/>
    </xf>
    <xf numFmtId="0" fontId="10" fillId="0" borderId="14" xfId="0" applyFont="1" applyBorder="1" applyAlignment="1">
      <alignment horizontal="center" vertical="center" wrapText="1"/>
    </xf>
    <xf numFmtId="0" fontId="12" fillId="15" borderId="10" xfId="0" applyFont="1" applyFill="1" applyBorder="1" applyAlignment="1">
      <alignment horizontal="center" vertical="center" wrapText="1"/>
    </xf>
    <xf numFmtId="0" fontId="12" fillId="15" borderId="11" xfId="0" applyFont="1" applyFill="1" applyBorder="1" applyAlignment="1">
      <alignment horizontal="center" vertical="center" wrapText="1"/>
    </xf>
    <xf numFmtId="0" fontId="12" fillId="15" borderId="12" xfId="0" applyFont="1" applyFill="1" applyBorder="1" applyAlignment="1">
      <alignment horizontal="center" vertical="center" wrapText="1"/>
    </xf>
    <xf numFmtId="0" fontId="10" fillId="7" borderId="13" xfId="0" applyFont="1" applyFill="1" applyBorder="1" applyAlignment="1">
      <alignment horizontal="left" vertical="top" wrapText="1"/>
    </xf>
    <xf numFmtId="0" fontId="10" fillId="7" borderId="15" xfId="0" applyFont="1" applyFill="1" applyBorder="1" applyAlignment="1">
      <alignment horizontal="left" vertical="top" wrapText="1"/>
    </xf>
    <xf numFmtId="0" fontId="10" fillId="7" borderId="14" xfId="0" applyFont="1" applyFill="1" applyBorder="1" applyAlignment="1">
      <alignment horizontal="left" vertical="top" wrapText="1"/>
    </xf>
    <xf numFmtId="0" fontId="10" fillId="9" borderId="1"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xf>
    <xf numFmtId="0" fontId="11" fillId="14" borderId="11" xfId="0" applyFont="1" applyFill="1" applyBorder="1" applyAlignment="1">
      <alignment horizontal="left" vertical="center" wrapText="1"/>
    </xf>
    <xf numFmtId="0" fontId="11" fillId="9" borderId="10"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8" fillId="14" borderId="10" xfId="0" applyFont="1" applyFill="1" applyBorder="1" applyAlignment="1">
      <alignment horizontal="center" vertical="center" wrapText="1"/>
    </xf>
    <xf numFmtId="0" fontId="8" fillId="14" borderId="11" xfId="0" applyFont="1" applyFill="1" applyBorder="1" applyAlignment="1">
      <alignment horizontal="center" vertical="center" wrapText="1"/>
    </xf>
    <xf numFmtId="0" fontId="8" fillId="14" borderId="12"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8" fillId="13" borderId="10"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8" fillId="13" borderId="12" xfId="0" applyFont="1" applyFill="1" applyBorder="1" applyAlignment="1">
      <alignment horizontal="center" vertical="center" wrapText="1"/>
    </xf>
    <xf numFmtId="0" fontId="10" fillId="13" borderId="13" xfId="0" applyFont="1" applyFill="1" applyBorder="1" applyAlignment="1" applyProtection="1">
      <alignment horizontal="center" vertical="center" wrapText="1"/>
      <protection locked="0"/>
    </xf>
    <xf numFmtId="0" fontId="10" fillId="13" borderId="15" xfId="0" applyFont="1" applyFill="1" applyBorder="1" applyAlignment="1" applyProtection="1">
      <alignment horizontal="center" vertical="center" wrapText="1"/>
      <protection locked="0"/>
    </xf>
    <xf numFmtId="0" fontId="10" fillId="13" borderId="14"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www.wps.cn/officeDocument/2020/cellImage" Target="NUL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workbookViewId="0"/>
  </sheetViews>
  <sheetFormatPr defaultRowHeight="15" x14ac:dyDescent="0.15"/>
  <cols>
    <col min="1" max="1" width="4.85546875" style="1" customWidth="1"/>
    <col min="2" max="2" width="26.5703125" style="1" customWidth="1"/>
    <col min="3" max="12" width="5.7109375" style="1" customWidth="1"/>
    <col min="13" max="13" width="8.85546875" style="1"/>
  </cols>
  <sheetData>
    <row r="1" spans="1:12" ht="20.85" customHeight="1" x14ac:dyDescent="0.15">
      <c r="B1" s="2" t="s">
        <v>0</v>
      </c>
      <c r="C1" s="3">
        <v>7</v>
      </c>
      <c r="D1" s="3">
        <v>3</v>
      </c>
      <c r="E1" s="3">
        <v>0</v>
      </c>
      <c r="F1" s="3">
        <v>1</v>
      </c>
      <c r="G1" s="3">
        <v>0</v>
      </c>
      <c r="H1" s="3">
        <v>5</v>
      </c>
      <c r="I1" s="3">
        <v>2</v>
      </c>
      <c r="J1" s="3">
        <v>0</v>
      </c>
      <c r="K1" s="3">
        <v>0</v>
      </c>
      <c r="L1" s="3">
        <v>2</v>
      </c>
    </row>
    <row r="2" spans="1:12" ht="20.85" customHeight="1" x14ac:dyDescent="0.15"/>
    <row r="3" spans="1:12" ht="20.85" customHeight="1" x14ac:dyDescent="0.15">
      <c r="A3" s="249" t="s">
        <v>1</v>
      </c>
      <c r="B3" s="249"/>
      <c r="C3" s="249"/>
      <c r="D3" s="249"/>
      <c r="E3" s="249"/>
      <c r="F3" s="249"/>
      <c r="G3" s="249"/>
      <c r="H3" s="249"/>
      <c r="I3" s="249"/>
      <c r="J3" s="249"/>
      <c r="K3" s="249"/>
      <c r="L3" s="249"/>
    </row>
    <row r="4" spans="1:12" ht="20.85" customHeight="1" x14ac:dyDescent="0.15">
      <c r="A4" s="249" t="s">
        <v>2</v>
      </c>
      <c r="B4" s="249"/>
      <c r="C4" s="249"/>
      <c r="D4" s="249"/>
      <c r="E4" s="249"/>
      <c r="F4" s="249"/>
      <c r="G4" s="249"/>
      <c r="H4" s="249"/>
      <c r="I4" s="249"/>
      <c r="J4" s="249"/>
      <c r="K4" s="249"/>
      <c r="L4" s="249"/>
    </row>
    <row r="5" spans="1:12" ht="20.85" customHeight="1" x14ac:dyDescent="0.15"/>
    <row r="6" spans="1:12" ht="20.85" customHeight="1" x14ac:dyDescent="0.15">
      <c r="A6" s="260" t="s">
        <v>3</v>
      </c>
      <c r="B6" s="261"/>
      <c r="C6" s="261"/>
      <c r="D6" s="261"/>
      <c r="E6" s="261"/>
      <c r="F6" s="261"/>
      <c r="G6" s="261"/>
      <c r="H6" s="261"/>
      <c r="I6" s="261"/>
      <c r="J6" s="261"/>
      <c r="K6" s="261"/>
      <c r="L6" s="262"/>
    </row>
    <row r="7" spans="1:12" ht="70.900000000000006" customHeight="1" x14ac:dyDescent="0.15">
      <c r="A7" s="254" t="s">
        <v>4</v>
      </c>
      <c r="B7" s="255"/>
      <c r="C7" s="255"/>
      <c r="D7" s="255"/>
      <c r="E7" s="255"/>
      <c r="F7" s="255"/>
      <c r="G7" s="255"/>
      <c r="H7" s="255"/>
      <c r="I7" s="255"/>
      <c r="J7" s="255"/>
      <c r="K7" s="255"/>
      <c r="L7" s="256"/>
    </row>
    <row r="8" spans="1:12" ht="46.15" customHeight="1" x14ac:dyDescent="0.15">
      <c r="A8" s="254" t="s">
        <v>5</v>
      </c>
      <c r="B8" s="255"/>
      <c r="C8" s="255"/>
      <c r="D8" s="255"/>
      <c r="E8" s="255"/>
      <c r="F8" s="255"/>
      <c r="G8" s="255"/>
      <c r="H8" s="255"/>
      <c r="I8" s="255"/>
      <c r="J8" s="255"/>
      <c r="K8" s="255"/>
      <c r="L8" s="256"/>
    </row>
    <row r="9" spans="1:12" ht="27.6" customHeight="1" x14ac:dyDescent="0.15">
      <c r="A9" s="253" t="s">
        <v>6</v>
      </c>
      <c r="B9" s="244"/>
      <c r="C9" s="244"/>
      <c r="D9" s="244"/>
      <c r="E9" s="244"/>
      <c r="F9" s="244"/>
      <c r="G9" s="244"/>
      <c r="H9" s="244"/>
      <c r="I9" s="244"/>
      <c r="J9" s="244"/>
      <c r="K9" s="244"/>
      <c r="L9" s="247"/>
    </row>
    <row r="10" spans="1:12" ht="32.450000000000003" customHeight="1" x14ac:dyDescent="0.15">
      <c r="A10" s="257" t="s">
        <v>7</v>
      </c>
      <c r="B10" s="258"/>
      <c r="C10" s="258"/>
      <c r="D10" s="258"/>
      <c r="E10" s="258"/>
      <c r="F10" s="258"/>
      <c r="G10" s="258"/>
      <c r="H10" s="258"/>
      <c r="I10" s="258"/>
      <c r="J10" s="258"/>
      <c r="K10" s="258"/>
      <c r="L10" s="259"/>
    </row>
    <row r="11" spans="1:12" ht="10.15" customHeight="1" x14ac:dyDescent="0.15">
      <c r="A11" s="4"/>
      <c r="B11" s="5"/>
      <c r="C11" s="5"/>
      <c r="D11" s="5"/>
      <c r="E11" s="5"/>
      <c r="F11" s="5"/>
      <c r="G11" s="5"/>
      <c r="H11" s="5"/>
      <c r="I11" s="5"/>
      <c r="J11" s="5"/>
      <c r="K11" s="5"/>
      <c r="L11" s="6"/>
    </row>
    <row r="12" spans="1:12" ht="20.85" customHeight="1" x14ac:dyDescent="0.15">
      <c r="A12" s="4"/>
      <c r="B12" s="250" t="s">
        <v>8</v>
      </c>
      <c r="C12" s="251"/>
      <c r="D12" s="251"/>
      <c r="E12" s="251"/>
      <c r="F12" s="251"/>
      <c r="G12" s="251"/>
      <c r="H12" s="251"/>
      <c r="I12" s="251"/>
      <c r="J12" s="251"/>
      <c r="K12" s="252"/>
      <c r="L12" s="6"/>
    </row>
    <row r="13" spans="1:12" ht="20.85" customHeight="1" x14ac:dyDescent="0.15">
      <c r="A13" s="4"/>
      <c r="B13" s="253" t="s">
        <v>9</v>
      </c>
      <c r="C13" s="244"/>
      <c r="D13" s="244"/>
      <c r="E13" s="244"/>
      <c r="F13" s="244"/>
      <c r="G13" s="244"/>
      <c r="H13" s="244"/>
      <c r="I13" s="244"/>
      <c r="J13" s="244"/>
      <c r="K13" s="247"/>
      <c r="L13" s="6"/>
    </row>
    <row r="14" spans="1:12" ht="20.85" customHeight="1" x14ac:dyDescent="0.15">
      <c r="A14" s="4"/>
      <c r="B14" s="4"/>
      <c r="C14" s="5"/>
      <c r="D14" s="5"/>
      <c r="E14" s="5"/>
      <c r="F14" s="5"/>
      <c r="G14" s="5"/>
      <c r="H14" s="5"/>
      <c r="I14" s="5"/>
      <c r="J14" s="5"/>
      <c r="K14" s="6"/>
      <c r="L14" s="6"/>
    </row>
    <row r="15" spans="1:12" ht="20.85" customHeight="1" x14ac:dyDescent="0.15">
      <c r="A15" s="4"/>
      <c r="B15" s="4"/>
      <c r="C15" s="5"/>
      <c r="D15" s="5"/>
      <c r="E15" s="5"/>
      <c r="F15" s="244" t="s">
        <v>10</v>
      </c>
      <c r="G15" s="244"/>
      <c r="H15" s="244"/>
      <c r="I15" s="244"/>
      <c r="J15" s="244"/>
      <c r="K15" s="247"/>
      <c r="L15" s="6"/>
    </row>
    <row r="16" spans="1:12" ht="20.85" customHeight="1" x14ac:dyDescent="0.15">
      <c r="A16" s="4"/>
      <c r="B16" s="4"/>
      <c r="C16" s="5"/>
      <c r="D16" s="5"/>
      <c r="E16" s="5"/>
      <c r="F16" s="5"/>
      <c r="G16" s="5"/>
      <c r="H16" s="5"/>
      <c r="I16" s="5"/>
      <c r="J16" s="5"/>
      <c r="K16" s="6"/>
      <c r="L16" s="6"/>
    </row>
    <row r="17" spans="1:12" ht="20.85" customHeight="1" x14ac:dyDescent="0.15">
      <c r="A17" s="4"/>
      <c r="B17" s="4"/>
      <c r="C17" s="5"/>
      <c r="D17" s="5"/>
      <c r="E17" s="5"/>
      <c r="F17" s="5"/>
      <c r="G17" s="5"/>
      <c r="H17" s="5"/>
      <c r="I17" s="5"/>
      <c r="J17" s="5"/>
      <c r="K17" s="6"/>
      <c r="L17" s="6"/>
    </row>
    <row r="18" spans="1:12" ht="20.85" customHeight="1" x14ac:dyDescent="0.15">
      <c r="A18" s="4"/>
      <c r="B18" s="4"/>
      <c r="C18" s="5"/>
      <c r="D18" s="5"/>
      <c r="E18" s="5"/>
      <c r="F18" s="5"/>
      <c r="G18" s="5"/>
      <c r="H18" s="5"/>
      <c r="I18" s="5"/>
      <c r="J18" s="5"/>
      <c r="K18" s="6"/>
      <c r="L18" s="6"/>
    </row>
    <row r="19" spans="1:12" ht="20.85" customHeight="1" x14ac:dyDescent="0.15">
      <c r="A19" s="4"/>
      <c r="B19" s="4"/>
      <c r="C19" s="5"/>
      <c r="D19" s="5"/>
      <c r="E19" s="5"/>
      <c r="F19" s="245" t="s">
        <v>11</v>
      </c>
      <c r="G19" s="245"/>
      <c r="H19" s="245"/>
      <c r="I19" s="245"/>
      <c r="J19" s="245"/>
      <c r="K19" s="248"/>
      <c r="L19" s="6"/>
    </row>
    <row r="20" spans="1:12" ht="10.9" customHeight="1" x14ac:dyDescent="0.15">
      <c r="A20" s="4"/>
      <c r="B20" s="7"/>
      <c r="C20" s="8"/>
      <c r="D20" s="8"/>
      <c r="E20" s="8"/>
      <c r="F20" s="8"/>
      <c r="G20" s="8"/>
      <c r="H20" s="8"/>
      <c r="I20" s="8"/>
      <c r="J20" s="8"/>
      <c r="K20" s="9"/>
      <c r="L20" s="6"/>
    </row>
    <row r="21" spans="1:12" ht="11.45" customHeight="1" x14ac:dyDescent="0.15">
      <c r="A21" s="4"/>
      <c r="B21" s="5"/>
      <c r="C21" s="5"/>
      <c r="D21" s="5"/>
      <c r="E21" s="5"/>
      <c r="F21" s="5"/>
      <c r="G21" s="5"/>
      <c r="H21" s="5"/>
      <c r="I21" s="5"/>
      <c r="J21" s="5"/>
      <c r="K21" s="5"/>
      <c r="L21" s="6"/>
    </row>
    <row r="22" spans="1:12" ht="20.85" customHeight="1" x14ac:dyDescent="0.15">
      <c r="A22" s="10" t="s">
        <v>12</v>
      </c>
      <c r="B22" s="8"/>
      <c r="C22" s="8"/>
      <c r="D22" s="8"/>
      <c r="E22" s="8"/>
      <c r="F22" s="8"/>
      <c r="G22" s="8"/>
      <c r="H22" s="8"/>
      <c r="I22" s="8"/>
      <c r="J22" s="8"/>
      <c r="K22" s="8"/>
      <c r="L22" s="9"/>
    </row>
    <row r="23" spans="1:12" ht="20.85" customHeight="1" x14ac:dyDescent="0.15"/>
    <row r="24" spans="1:12" ht="20.85" customHeight="1" x14ac:dyDescent="0.15">
      <c r="A24" s="246" t="s">
        <v>13</v>
      </c>
      <c r="B24" s="246"/>
      <c r="C24" s="246"/>
      <c r="D24" s="246"/>
      <c r="E24" s="246"/>
      <c r="F24" s="246"/>
      <c r="G24" s="246"/>
      <c r="H24" s="246"/>
      <c r="I24" s="246"/>
      <c r="J24" s="246"/>
      <c r="K24" s="246"/>
      <c r="L24" s="246"/>
    </row>
    <row r="25" spans="1:12" ht="20.85" customHeight="1" x14ac:dyDescent="0.15">
      <c r="A25" s="11" t="s">
        <v>14</v>
      </c>
      <c r="B25" s="12" t="s">
        <v>15</v>
      </c>
      <c r="C25" s="240" t="s">
        <v>16</v>
      </c>
      <c r="D25" s="241"/>
      <c r="E25" s="241"/>
      <c r="F25" s="241"/>
      <c r="G25" s="241"/>
      <c r="H25" s="241"/>
      <c r="I25" s="241"/>
      <c r="J25" s="241"/>
      <c r="K25" s="241"/>
      <c r="L25" s="242"/>
    </row>
    <row r="26" spans="1:12" ht="20.85" customHeight="1" x14ac:dyDescent="0.15">
      <c r="A26" s="11" t="s">
        <v>17</v>
      </c>
      <c r="B26" s="12" t="s">
        <v>18</v>
      </c>
      <c r="C26" s="243" t="s">
        <v>19</v>
      </c>
      <c r="D26" s="243"/>
      <c r="E26" s="243"/>
      <c r="F26" s="243"/>
      <c r="G26" s="243"/>
      <c r="H26" s="243"/>
      <c r="I26" s="243"/>
      <c r="J26" s="243"/>
      <c r="K26" s="243"/>
      <c r="L26" s="243"/>
    </row>
    <row r="27" spans="1:12" ht="20.85" customHeight="1" x14ac:dyDescent="0.15">
      <c r="A27" s="11" t="s">
        <v>20</v>
      </c>
      <c r="B27" s="12" t="s">
        <v>21</v>
      </c>
      <c r="C27" s="243" t="s">
        <v>22</v>
      </c>
      <c r="D27" s="243"/>
      <c r="E27" s="243"/>
      <c r="F27" s="243"/>
      <c r="G27" s="243"/>
      <c r="H27" s="243"/>
      <c r="I27" s="243"/>
      <c r="J27" s="243"/>
      <c r="K27" s="243"/>
      <c r="L27" s="243"/>
    </row>
    <row r="28" spans="1:12" ht="8.4499999999999993" customHeight="1" x14ac:dyDescent="0.15"/>
    <row r="29" spans="1:12" ht="20.45" customHeight="1" x14ac:dyDescent="0.15">
      <c r="F29" s="244" t="s">
        <v>23</v>
      </c>
      <c r="G29" s="244"/>
      <c r="H29" s="244"/>
      <c r="I29" s="244"/>
      <c r="J29" s="244"/>
      <c r="K29" s="244"/>
    </row>
    <row r="30" spans="1:12" ht="20.45" customHeight="1" x14ac:dyDescent="0.15">
      <c r="F30" s="5"/>
      <c r="G30" s="5"/>
      <c r="H30" s="5"/>
      <c r="I30" s="5"/>
    </row>
    <row r="31" spans="1:12" ht="20.45" customHeight="1" x14ac:dyDescent="0.15">
      <c r="F31" s="5"/>
      <c r="G31" s="5"/>
      <c r="H31" s="5"/>
      <c r="I31" s="5"/>
    </row>
    <row r="32" spans="1:12" ht="20.45" customHeight="1" x14ac:dyDescent="0.15">
      <c r="F32" s="5"/>
      <c r="G32" s="5"/>
      <c r="H32" s="5"/>
      <c r="I32" s="5"/>
    </row>
    <row r="33" spans="6:11" ht="20.45" customHeight="1" x14ac:dyDescent="0.15">
      <c r="F33" s="245" t="s">
        <v>11</v>
      </c>
      <c r="G33" s="245"/>
      <c r="H33" s="245"/>
      <c r="I33" s="245"/>
      <c r="J33" s="245"/>
      <c r="K33" s="245"/>
    </row>
    <row r="34" spans="6:11" ht="20.45" customHeight="1" x14ac:dyDescent="0.15"/>
  </sheetData>
  <sheetProtection formatCells="0" formatColumns="0" formatRows="0" insertColumns="0" insertRows="0" insertHyperlinks="0" deleteColumns="0" deleteRows="0" sort="0" autoFilter="0" pivotTables="0"/>
  <mergeCells count="17">
    <mergeCell ref="A24:L24"/>
    <mergeCell ref="F15:K15"/>
    <mergeCell ref="F19:K19"/>
    <mergeCell ref="A3:L3"/>
    <mergeCell ref="B12:K12"/>
    <mergeCell ref="A9:L9"/>
    <mergeCell ref="A7:L7"/>
    <mergeCell ref="B13:K13"/>
    <mergeCell ref="A4:L4"/>
    <mergeCell ref="A10:L10"/>
    <mergeCell ref="A8:L8"/>
    <mergeCell ref="A6:L6"/>
    <mergeCell ref="C25:L25"/>
    <mergeCell ref="C26:L26"/>
    <mergeCell ref="C27:L27"/>
    <mergeCell ref="F29:K29"/>
    <mergeCell ref="F33:K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049"/>
  <sheetViews>
    <sheetView tabSelected="1" zoomScale="115" workbookViewId="0">
      <pane ySplit="4" topLeftCell="A611" activePane="bottomLeft" state="frozen"/>
      <selection pane="bottomLeft" activeCell="G611" sqref="G611"/>
    </sheetView>
  </sheetViews>
  <sheetFormatPr defaultColWidth="9" defaultRowHeight="21" x14ac:dyDescent="0.25"/>
  <cols>
    <col min="1" max="1" width="4.28515625" style="13" customWidth="1"/>
    <col min="2" max="2" width="44.140625" style="14" customWidth="1"/>
    <col min="3" max="3" width="25.28515625" style="14" customWidth="1"/>
    <col min="4" max="4" width="4.28515625" style="15" customWidth="1"/>
    <col min="5" max="5" width="17.7109375" style="16" customWidth="1"/>
    <col min="6" max="6" width="9.42578125" style="17" customWidth="1"/>
    <col min="7" max="7" width="46.42578125" style="18" customWidth="1"/>
    <col min="8" max="8" width="6.140625" style="19" customWidth="1"/>
    <col min="9" max="9" width="9.140625" style="20"/>
    <col min="10" max="10" width="16.140625" customWidth="1"/>
  </cols>
  <sheetData>
    <row r="1" spans="1:11" s="21" customFormat="1" ht="45.75" customHeight="1" x14ac:dyDescent="0.35">
      <c r="A1" s="315" t="s">
        <v>24</v>
      </c>
      <c r="B1" s="315"/>
      <c r="C1" s="315"/>
      <c r="D1" s="315"/>
      <c r="E1" s="316"/>
      <c r="F1" s="315"/>
      <c r="G1" s="315"/>
      <c r="H1" s="22"/>
    </row>
    <row r="2" spans="1:11" x14ac:dyDescent="0.25">
      <c r="A2" s="23"/>
      <c r="B2" s="23"/>
      <c r="C2" s="23"/>
      <c r="D2" s="24"/>
      <c r="E2" s="25"/>
      <c r="F2" s="26"/>
      <c r="G2" s="27"/>
    </row>
    <row r="3" spans="1:11" ht="30" customHeight="1" x14ac:dyDescent="0.25">
      <c r="A3" s="278" t="s">
        <v>25</v>
      </c>
      <c r="B3" s="278"/>
      <c r="C3" s="278"/>
      <c r="D3" s="278"/>
      <c r="E3" s="28" t="s">
        <v>26</v>
      </c>
      <c r="F3" s="28" t="s">
        <v>27</v>
      </c>
      <c r="G3" s="29" t="s">
        <v>28</v>
      </c>
      <c r="H3" s="30" t="s">
        <v>29</v>
      </c>
    </row>
    <row r="4" spans="1:11" ht="14.45" customHeight="1" x14ac:dyDescent="0.2">
      <c r="A4" s="31"/>
      <c r="B4" s="31"/>
      <c r="C4" s="31"/>
      <c r="D4" s="31"/>
      <c r="E4" s="32"/>
      <c r="F4" s="32"/>
      <c r="G4" s="33"/>
    </row>
    <row r="5" spans="1:11" x14ac:dyDescent="0.2">
      <c r="A5" s="279" t="s">
        <v>30</v>
      </c>
      <c r="B5" s="279"/>
      <c r="C5" s="279"/>
      <c r="D5" s="280"/>
      <c r="E5" s="221"/>
      <c r="F5" s="221"/>
      <c r="G5" s="222"/>
      <c r="H5" s="175"/>
    </row>
    <row r="6" spans="1:11" x14ac:dyDescent="0.25">
      <c r="A6" s="34" t="s">
        <v>14</v>
      </c>
      <c r="B6" s="35" t="s">
        <v>15</v>
      </c>
      <c r="C6" s="35" t="s">
        <v>31</v>
      </c>
      <c r="D6" s="171">
        <v>1</v>
      </c>
      <c r="E6" s="182" t="str">
        <f>G6</f>
        <v>PAHRIADI</v>
      </c>
      <c r="F6" s="182"/>
      <c r="G6" s="200" t="s">
        <v>1773</v>
      </c>
      <c r="H6" s="175"/>
    </row>
    <row r="7" spans="1:11" x14ac:dyDescent="0.25">
      <c r="A7" s="34" t="s">
        <v>17</v>
      </c>
      <c r="B7" s="35" t="s">
        <v>18</v>
      </c>
      <c r="C7" s="35" t="s">
        <v>32</v>
      </c>
      <c r="D7" s="171">
        <f>D6+1</f>
        <v>2</v>
      </c>
      <c r="E7" s="223">
        <f>G7</f>
        <v>44692</v>
      </c>
      <c r="F7" s="182"/>
      <c r="G7" s="224">
        <v>44692</v>
      </c>
      <c r="H7" s="175"/>
    </row>
    <row r="8" spans="1:11" x14ac:dyDescent="0.25">
      <c r="A8" s="34" t="s">
        <v>20</v>
      </c>
      <c r="B8" s="35" t="s">
        <v>21</v>
      </c>
      <c r="C8" s="35" t="s">
        <v>33</v>
      </c>
      <c r="D8" s="171">
        <f>D7+1</f>
        <v>3</v>
      </c>
      <c r="E8" s="182" t="str">
        <f>G8</f>
        <v>085756076143</v>
      </c>
      <c r="F8" s="182"/>
      <c r="G8" s="216" t="s">
        <v>1774</v>
      </c>
      <c r="H8" s="175"/>
    </row>
    <row r="9" spans="1:11" x14ac:dyDescent="0.25">
      <c r="A9" s="34"/>
      <c r="B9" s="35" t="s">
        <v>34</v>
      </c>
      <c r="C9" s="35" t="s">
        <v>35</v>
      </c>
      <c r="D9" s="171"/>
      <c r="E9" s="182"/>
      <c r="F9" s="182"/>
      <c r="G9" s="225" t="s">
        <v>1781</v>
      </c>
      <c r="H9" s="175"/>
      <c r="I9" s="36"/>
    </row>
    <row r="10" spans="1:11" x14ac:dyDescent="0.25">
      <c r="A10" s="34"/>
      <c r="B10" s="35" t="s">
        <v>36</v>
      </c>
      <c r="C10" s="35" t="s">
        <v>37</v>
      </c>
      <c r="D10" s="171"/>
      <c r="E10" s="182"/>
      <c r="F10" s="182"/>
      <c r="G10" s="216" t="s">
        <v>1775</v>
      </c>
      <c r="H10" s="175"/>
      <c r="I10" s="36"/>
    </row>
    <row r="11" spans="1:11" x14ac:dyDescent="0.25">
      <c r="A11" s="287" t="s">
        <v>39</v>
      </c>
      <c r="B11" s="288"/>
      <c r="C11" s="289"/>
      <c r="D11" s="192"/>
      <c r="E11" s="182"/>
      <c r="F11" s="172"/>
      <c r="G11" s="216"/>
      <c r="H11" s="175"/>
    </row>
    <row r="12" spans="1:11" x14ac:dyDescent="0.25">
      <c r="A12" s="37">
        <v>101</v>
      </c>
      <c r="B12" s="38" t="s">
        <v>40</v>
      </c>
      <c r="C12" s="38" t="s">
        <v>41</v>
      </c>
      <c r="D12" s="171">
        <f>D8+1</f>
        <v>4</v>
      </c>
      <c r="E12" s="182" t="str">
        <f t="shared" ref="E12:E43" si="0">G12</f>
        <v>NURSIAH</v>
      </c>
      <c r="F12" s="182"/>
      <c r="G12" s="226" t="s">
        <v>42</v>
      </c>
      <c r="H12" s="175"/>
      <c r="I12" s="39"/>
      <c r="J12" s="39"/>
      <c r="K12" s="39"/>
    </row>
    <row r="13" spans="1:11" x14ac:dyDescent="0.25">
      <c r="A13" s="37">
        <f>A12+1</f>
        <v>102</v>
      </c>
      <c r="B13" s="38" t="s">
        <v>43</v>
      </c>
      <c r="C13" s="38" t="s">
        <v>44</v>
      </c>
      <c r="D13" s="171">
        <f t="shared" ref="D13:D44" si="1">D12+1</f>
        <v>5</v>
      </c>
      <c r="E13" s="182" t="str">
        <f t="shared" si="0"/>
        <v>KEPALA DESA</v>
      </c>
      <c r="F13" s="182"/>
      <c r="G13" s="226" t="s">
        <v>45</v>
      </c>
      <c r="H13" s="175"/>
      <c r="I13" s="39"/>
      <c r="J13" s="39"/>
      <c r="K13" s="39"/>
    </row>
    <row r="14" spans="1:11" x14ac:dyDescent="0.25">
      <c r="A14" s="40">
        <f>A13+1</f>
        <v>103</v>
      </c>
      <c r="B14" s="41" t="s">
        <v>46</v>
      </c>
      <c r="C14" s="41" t="s">
        <v>47</v>
      </c>
      <c r="D14" s="171">
        <f t="shared" si="1"/>
        <v>6</v>
      </c>
      <c r="E14" s="182" t="str">
        <f t="shared" si="0"/>
        <v>081527972663</v>
      </c>
      <c r="F14" s="182"/>
      <c r="G14" s="216" t="s">
        <v>48</v>
      </c>
      <c r="H14" s="175"/>
      <c r="I14" s="42"/>
      <c r="J14" s="42"/>
      <c r="K14" s="42"/>
    </row>
    <row r="15" spans="1:11" x14ac:dyDescent="0.25">
      <c r="A15" s="40">
        <f>A14+1</f>
        <v>104</v>
      </c>
      <c r="B15" s="41" t="s">
        <v>49</v>
      </c>
      <c r="C15" s="41" t="s">
        <v>50</v>
      </c>
      <c r="D15" s="171">
        <f t="shared" si="1"/>
        <v>7</v>
      </c>
      <c r="E15" s="223" t="str">
        <f t="shared" si="0"/>
        <v>1970-02-14</v>
      </c>
      <c r="F15" s="182"/>
      <c r="G15" s="224" t="s">
        <v>51</v>
      </c>
      <c r="H15" s="175"/>
    </row>
    <row r="16" spans="1:11" x14ac:dyDescent="0.25">
      <c r="A16" s="40">
        <f>A15+1</f>
        <v>105</v>
      </c>
      <c r="B16" s="41" t="s">
        <v>52</v>
      </c>
      <c r="C16" s="41" t="s">
        <v>53</v>
      </c>
      <c r="D16" s="171">
        <f t="shared" si="1"/>
        <v>8</v>
      </c>
      <c r="E16" s="182">
        <f t="shared" si="0"/>
        <v>2</v>
      </c>
      <c r="F16" s="182"/>
      <c r="G16" s="200">
        <v>2</v>
      </c>
      <c r="H16" s="175"/>
    </row>
    <row r="17" spans="1:15" x14ac:dyDescent="0.25">
      <c r="A17" s="284">
        <f>A16+1</f>
        <v>106</v>
      </c>
      <c r="B17" s="41" t="s">
        <v>54</v>
      </c>
      <c r="C17" s="41" t="s">
        <v>55</v>
      </c>
      <c r="D17" s="171">
        <f t="shared" si="1"/>
        <v>9</v>
      </c>
      <c r="E17" s="182">
        <f t="shared" si="0"/>
        <v>73</v>
      </c>
      <c r="F17" s="182"/>
      <c r="G17" s="200">
        <v>73</v>
      </c>
      <c r="H17" s="175"/>
    </row>
    <row r="18" spans="1:15" x14ac:dyDescent="0.25">
      <c r="A18" s="286"/>
      <c r="B18" s="41" t="s">
        <v>56</v>
      </c>
      <c r="C18" s="41" t="s">
        <v>57</v>
      </c>
      <c r="D18" s="171">
        <f t="shared" si="1"/>
        <v>10</v>
      </c>
      <c r="E18" s="182" t="str">
        <f t="shared" si="0"/>
        <v>SULAWESI SELATAN</v>
      </c>
      <c r="F18" s="182"/>
      <c r="G18" s="200" t="s">
        <v>58</v>
      </c>
      <c r="H18" s="175"/>
    </row>
    <row r="19" spans="1:15" x14ac:dyDescent="0.25">
      <c r="A19" s="284">
        <f>A17+1</f>
        <v>107</v>
      </c>
      <c r="B19" s="41" t="s">
        <v>59</v>
      </c>
      <c r="C19" s="41" t="s">
        <v>60</v>
      </c>
      <c r="D19" s="171">
        <f t="shared" si="1"/>
        <v>11</v>
      </c>
      <c r="E19" s="182">
        <f t="shared" si="0"/>
        <v>7301</v>
      </c>
      <c r="F19" s="182"/>
      <c r="G19" s="200">
        <v>7301</v>
      </c>
      <c r="H19" s="175"/>
    </row>
    <row r="20" spans="1:15" x14ac:dyDescent="0.25">
      <c r="A20" s="286"/>
      <c r="B20" s="41" t="s">
        <v>61</v>
      </c>
      <c r="C20" s="41" t="s">
        <v>62</v>
      </c>
      <c r="D20" s="171">
        <f t="shared" si="1"/>
        <v>12</v>
      </c>
      <c r="E20" s="182" t="str">
        <f t="shared" si="0"/>
        <v>KABUPATEN KEPULAUAN SELAYAR</v>
      </c>
      <c r="F20" s="182"/>
      <c r="G20" s="200" t="s">
        <v>63</v>
      </c>
      <c r="H20" s="175"/>
    </row>
    <row r="21" spans="1:15" x14ac:dyDescent="0.25">
      <c r="A21" s="284">
        <f>A19+1</f>
        <v>108</v>
      </c>
      <c r="B21" s="41" t="s">
        <v>64</v>
      </c>
      <c r="C21" s="41" t="s">
        <v>65</v>
      </c>
      <c r="D21" s="171">
        <f t="shared" si="1"/>
        <v>13</v>
      </c>
      <c r="E21" s="182">
        <f t="shared" si="0"/>
        <v>730105</v>
      </c>
      <c r="F21" s="182"/>
      <c r="G21" s="200">
        <v>730105</v>
      </c>
      <c r="H21" s="175"/>
      <c r="O21" s="42"/>
    </row>
    <row r="22" spans="1:15" x14ac:dyDescent="0.25">
      <c r="A22" s="286"/>
      <c r="B22" s="38" t="s">
        <v>66</v>
      </c>
      <c r="C22" s="41" t="s">
        <v>67</v>
      </c>
      <c r="D22" s="171">
        <f t="shared" si="1"/>
        <v>14</v>
      </c>
      <c r="E22" s="182" t="str">
        <f t="shared" si="0"/>
        <v>BONTOSIKUYU</v>
      </c>
      <c r="F22" s="182"/>
      <c r="G22" s="200" t="s">
        <v>68</v>
      </c>
      <c r="H22" s="175"/>
      <c r="I22" s="42"/>
      <c r="J22" s="42"/>
      <c r="K22" s="42"/>
      <c r="L22" s="42"/>
    </row>
    <row r="23" spans="1:15" x14ac:dyDescent="0.25">
      <c r="A23" s="284">
        <f>A21+1</f>
        <v>109</v>
      </c>
      <c r="B23" s="38" t="s">
        <v>69</v>
      </c>
      <c r="C23" s="41" t="s">
        <v>70</v>
      </c>
      <c r="D23" s="171">
        <f t="shared" si="1"/>
        <v>15</v>
      </c>
      <c r="E23" s="182">
        <f t="shared" si="0"/>
        <v>7301052002</v>
      </c>
      <c r="F23" s="182"/>
      <c r="G23" s="200">
        <v>7301052002</v>
      </c>
      <c r="H23" s="175"/>
      <c r="I23" s="42"/>
      <c r="J23" s="42"/>
      <c r="K23" s="42"/>
      <c r="L23" s="42"/>
    </row>
    <row r="24" spans="1:15" x14ac:dyDescent="0.25">
      <c r="A24" s="286"/>
      <c r="B24" s="38" t="s">
        <v>71</v>
      </c>
      <c r="C24" s="41" t="s">
        <v>72</v>
      </c>
      <c r="D24" s="171">
        <f t="shared" si="1"/>
        <v>16</v>
      </c>
      <c r="E24" s="182" t="str">
        <f t="shared" si="0"/>
        <v>PATIKARYA</v>
      </c>
      <c r="F24" s="182"/>
      <c r="G24" s="200" t="s">
        <v>73</v>
      </c>
      <c r="H24" s="175"/>
      <c r="I24" s="42"/>
      <c r="J24" s="42"/>
      <c r="K24" s="42"/>
      <c r="L24" s="42"/>
    </row>
    <row r="25" spans="1:15" x14ac:dyDescent="0.25">
      <c r="A25" s="284">
        <f>A23+1</f>
        <v>110</v>
      </c>
      <c r="B25" s="43" t="s">
        <v>74</v>
      </c>
      <c r="C25" s="41" t="s">
        <v>75</v>
      </c>
      <c r="D25" s="171">
        <f t="shared" si="1"/>
        <v>17</v>
      </c>
      <c r="E25" s="182" t="str">
        <f t="shared" si="0"/>
        <v>120 -48-528</v>
      </c>
      <c r="F25" s="182" t="s">
        <v>76</v>
      </c>
      <c r="G25" s="200" t="s">
        <v>77</v>
      </c>
      <c r="H25" s="175"/>
      <c r="I25" s="42"/>
      <c r="J25" s="42"/>
      <c r="K25" s="42"/>
      <c r="L25" s="42"/>
    </row>
    <row r="26" spans="1:15" x14ac:dyDescent="0.25">
      <c r="A26" s="286"/>
      <c r="B26" s="44"/>
      <c r="C26" s="41" t="s">
        <v>78</v>
      </c>
      <c r="D26" s="171">
        <f t="shared" si="1"/>
        <v>18</v>
      </c>
      <c r="E26" s="182" t="str">
        <f t="shared" si="0"/>
        <v>6 13.280</v>
      </c>
      <c r="F26" s="182" t="s">
        <v>79</v>
      </c>
      <c r="G26" s="200" t="s">
        <v>80</v>
      </c>
      <c r="H26" s="175"/>
      <c r="I26" s="42"/>
      <c r="J26" s="42"/>
      <c r="K26" s="42"/>
      <c r="L26" s="42"/>
    </row>
    <row r="27" spans="1:15" ht="31.5" x14ac:dyDescent="0.25">
      <c r="A27" s="284">
        <f>A25+1</f>
        <v>111</v>
      </c>
      <c r="B27" s="38" t="s">
        <v>81</v>
      </c>
      <c r="C27" s="41" t="s">
        <v>82</v>
      </c>
      <c r="D27" s="171">
        <f t="shared" si="1"/>
        <v>19</v>
      </c>
      <c r="E27" s="182" t="str">
        <f t="shared" si="0"/>
        <v>DUSUN TILE-TILE UTARA DESA PATIKARYA</v>
      </c>
      <c r="F27" s="182"/>
      <c r="G27" s="227" t="s">
        <v>83</v>
      </c>
      <c r="H27" s="175"/>
      <c r="I27" s="42"/>
      <c r="J27" s="42"/>
      <c r="K27" s="42"/>
      <c r="L27" s="42"/>
    </row>
    <row r="28" spans="1:15" x14ac:dyDescent="0.25">
      <c r="A28" s="285"/>
      <c r="B28" s="38" t="s">
        <v>84</v>
      </c>
      <c r="C28" s="41" t="s">
        <v>85</v>
      </c>
      <c r="D28" s="171">
        <f t="shared" si="1"/>
        <v>20</v>
      </c>
      <c r="E28" s="182">
        <f t="shared" si="0"/>
        <v>1</v>
      </c>
      <c r="F28" s="182"/>
      <c r="G28" s="200">
        <v>1</v>
      </c>
      <c r="H28" s="175"/>
      <c r="I28" s="42"/>
      <c r="J28" s="42"/>
      <c r="K28" s="42"/>
      <c r="L28" s="42"/>
    </row>
    <row r="29" spans="1:15" x14ac:dyDescent="0.25">
      <c r="A29" s="286"/>
      <c r="B29" s="38" t="s">
        <v>86</v>
      </c>
      <c r="C29" s="41" t="s">
        <v>87</v>
      </c>
      <c r="D29" s="171">
        <f t="shared" si="1"/>
        <v>21</v>
      </c>
      <c r="E29" s="182">
        <f t="shared" si="0"/>
        <v>1</v>
      </c>
      <c r="F29" s="182"/>
      <c r="G29" s="200">
        <v>1</v>
      </c>
      <c r="H29" s="175"/>
      <c r="I29" s="42"/>
      <c r="J29" s="42"/>
      <c r="K29" s="42"/>
      <c r="L29" s="42"/>
    </row>
    <row r="30" spans="1:15" x14ac:dyDescent="0.25">
      <c r="A30" s="284">
        <f>A27+1</f>
        <v>112</v>
      </c>
      <c r="B30" s="38" t="s">
        <v>88</v>
      </c>
      <c r="C30" s="41" t="s">
        <v>89</v>
      </c>
      <c r="D30" s="171">
        <f t="shared" si="1"/>
        <v>22</v>
      </c>
      <c r="E30" s="182" t="str">
        <f t="shared" si="0"/>
        <v>NURSIAH</v>
      </c>
      <c r="F30" s="182"/>
      <c r="G30" s="200" t="s">
        <v>42</v>
      </c>
      <c r="H30" s="175"/>
      <c r="I30" s="42"/>
      <c r="J30" s="42"/>
      <c r="K30" s="42"/>
      <c r="L30" s="42"/>
    </row>
    <row r="31" spans="1:15" x14ac:dyDescent="0.25">
      <c r="A31" s="286"/>
      <c r="B31" s="38" t="s">
        <v>90</v>
      </c>
      <c r="C31" s="41" t="s">
        <v>91</v>
      </c>
      <c r="D31" s="171">
        <f t="shared" si="1"/>
        <v>23</v>
      </c>
      <c r="E31" s="182">
        <f t="shared" si="0"/>
        <v>2</v>
      </c>
      <c r="F31" s="182"/>
      <c r="G31" s="200">
        <v>2</v>
      </c>
      <c r="H31" s="175"/>
      <c r="I31" s="42"/>
      <c r="J31" s="42"/>
      <c r="K31" s="42"/>
      <c r="L31" s="42"/>
    </row>
    <row r="32" spans="1:15" x14ac:dyDescent="0.25">
      <c r="A32" s="37">
        <f>A30+1</f>
        <v>113</v>
      </c>
      <c r="B32" s="38" t="s">
        <v>92</v>
      </c>
      <c r="C32" s="41" t="s">
        <v>93</v>
      </c>
      <c r="D32" s="171">
        <f t="shared" si="1"/>
        <v>24</v>
      </c>
      <c r="E32" s="182" t="str">
        <f t="shared" si="0"/>
        <v>081355172997</v>
      </c>
      <c r="F32" s="182"/>
      <c r="G32" s="216" t="s">
        <v>94</v>
      </c>
      <c r="H32" s="175"/>
      <c r="I32" s="42"/>
      <c r="J32" s="42"/>
      <c r="K32" s="42"/>
      <c r="L32" s="42"/>
    </row>
    <row r="33" spans="1:12" x14ac:dyDescent="0.25">
      <c r="A33" s="37">
        <f t="shared" ref="A33:A43" si="2">A32+1</f>
        <v>114</v>
      </c>
      <c r="B33" s="38" t="s">
        <v>95</v>
      </c>
      <c r="C33" s="41" t="s">
        <v>96</v>
      </c>
      <c r="D33" s="171">
        <f t="shared" si="1"/>
        <v>25</v>
      </c>
      <c r="E33" s="182" t="str">
        <f t="shared" si="0"/>
        <v>081355172997</v>
      </c>
      <c r="F33" s="182"/>
      <c r="G33" s="200" t="s">
        <v>94</v>
      </c>
      <c r="H33" s="175"/>
      <c r="I33" s="45"/>
      <c r="J33" s="45"/>
      <c r="K33" s="45"/>
    </row>
    <row r="34" spans="1:12" x14ac:dyDescent="0.25">
      <c r="A34" s="37">
        <f t="shared" si="2"/>
        <v>115</v>
      </c>
      <c r="B34" s="38" t="s">
        <v>97</v>
      </c>
      <c r="C34" s="41" t="s">
        <v>98</v>
      </c>
      <c r="D34" s="171">
        <f t="shared" si="1"/>
        <v>26</v>
      </c>
      <c r="E34" s="182" t="str">
        <f t="shared" si="0"/>
        <v>-</v>
      </c>
      <c r="F34" s="182"/>
      <c r="G34" s="200" t="s">
        <v>99</v>
      </c>
      <c r="H34" s="175"/>
      <c r="I34" s="42"/>
      <c r="J34" s="42"/>
      <c r="K34" s="42"/>
      <c r="L34" s="42"/>
    </row>
    <row r="35" spans="1:12" x14ac:dyDescent="0.25">
      <c r="A35" s="37">
        <f t="shared" si="2"/>
        <v>116</v>
      </c>
      <c r="B35" s="38" t="s">
        <v>100</v>
      </c>
      <c r="C35" s="41" t="s">
        <v>101</v>
      </c>
      <c r="D35" s="171">
        <f t="shared" si="1"/>
        <v>27</v>
      </c>
      <c r="E35" s="182" t="str">
        <f t="shared" si="0"/>
        <v>-</v>
      </c>
      <c r="F35" s="182"/>
      <c r="G35" s="200" t="s">
        <v>99</v>
      </c>
      <c r="H35" s="175"/>
      <c r="I35" s="42"/>
      <c r="J35" s="42"/>
      <c r="K35" s="42"/>
      <c r="L35" s="42"/>
    </row>
    <row r="36" spans="1:12" x14ac:dyDescent="0.25">
      <c r="A36" s="37">
        <f t="shared" si="2"/>
        <v>117</v>
      </c>
      <c r="B36" s="38" t="s">
        <v>102</v>
      </c>
      <c r="C36" s="41" t="s">
        <v>103</v>
      </c>
      <c r="D36" s="171">
        <f t="shared" si="1"/>
        <v>28</v>
      </c>
      <c r="E36" s="182" t="str">
        <f t="shared" si="0"/>
        <v>-</v>
      </c>
      <c r="F36" s="182"/>
      <c r="G36" s="200" t="s">
        <v>99</v>
      </c>
      <c r="H36" s="175"/>
      <c r="I36" s="42"/>
      <c r="J36" s="42"/>
      <c r="K36" s="42"/>
      <c r="L36" s="42"/>
    </row>
    <row r="37" spans="1:12" x14ac:dyDescent="0.25">
      <c r="A37" s="37">
        <f t="shared" si="2"/>
        <v>118</v>
      </c>
      <c r="B37" s="38" t="s">
        <v>104</v>
      </c>
      <c r="C37" s="41" t="s">
        <v>105</v>
      </c>
      <c r="D37" s="171">
        <f t="shared" si="1"/>
        <v>29</v>
      </c>
      <c r="E37" s="182" t="str">
        <f t="shared" si="0"/>
        <v>-</v>
      </c>
      <c r="F37" s="182"/>
      <c r="G37" s="200" t="s">
        <v>99</v>
      </c>
      <c r="H37" s="175"/>
      <c r="I37" s="42"/>
      <c r="J37" s="42"/>
      <c r="K37" s="42"/>
      <c r="L37" s="42"/>
    </row>
    <row r="38" spans="1:12" x14ac:dyDescent="0.25">
      <c r="A38" s="37">
        <f t="shared" si="2"/>
        <v>119</v>
      </c>
      <c r="B38" s="38" t="s">
        <v>106</v>
      </c>
      <c r="C38" s="41" t="s">
        <v>107</v>
      </c>
      <c r="D38" s="171">
        <f t="shared" si="1"/>
        <v>30</v>
      </c>
      <c r="E38" s="182" t="str">
        <f t="shared" si="0"/>
        <v>-</v>
      </c>
      <c r="F38" s="182"/>
      <c r="G38" s="200" t="s">
        <v>99</v>
      </c>
      <c r="H38" s="175"/>
      <c r="I38" s="42"/>
      <c r="J38" s="42"/>
      <c r="K38" s="42"/>
      <c r="L38" s="42"/>
    </row>
    <row r="39" spans="1:12" x14ac:dyDescent="0.25">
      <c r="A39" s="37">
        <f t="shared" si="2"/>
        <v>120</v>
      </c>
      <c r="B39" s="38" t="s">
        <v>108</v>
      </c>
      <c r="C39" s="41" t="s">
        <v>109</v>
      </c>
      <c r="D39" s="171">
        <f t="shared" si="1"/>
        <v>31</v>
      </c>
      <c r="E39" s="182">
        <f t="shared" si="0"/>
        <v>5</v>
      </c>
      <c r="F39" s="182"/>
      <c r="G39" s="200">
        <v>5</v>
      </c>
      <c r="H39" s="175"/>
      <c r="I39" s="42"/>
      <c r="J39" s="42"/>
      <c r="K39" s="42"/>
      <c r="L39" s="42"/>
    </row>
    <row r="40" spans="1:12" x14ac:dyDescent="0.25">
      <c r="A40" s="37">
        <f t="shared" si="2"/>
        <v>121</v>
      </c>
      <c r="B40" s="38" t="s">
        <v>110</v>
      </c>
      <c r="C40" s="41" t="s">
        <v>111</v>
      </c>
      <c r="D40" s="171">
        <f t="shared" si="1"/>
        <v>32</v>
      </c>
      <c r="E40" s="182" t="str">
        <f t="shared" si="0"/>
        <v>00/06</v>
      </c>
      <c r="F40" s="182" t="s">
        <v>112</v>
      </c>
      <c r="G40" s="200" t="s">
        <v>113</v>
      </c>
      <c r="H40" s="175"/>
      <c r="I40" s="42"/>
      <c r="J40" s="42"/>
      <c r="K40" s="42"/>
      <c r="L40" s="42"/>
    </row>
    <row r="41" spans="1:12" x14ac:dyDescent="0.25">
      <c r="A41" s="37">
        <f t="shared" si="2"/>
        <v>122</v>
      </c>
      <c r="B41" s="38" t="s">
        <v>114</v>
      </c>
      <c r="C41" s="41" t="s">
        <v>115</v>
      </c>
      <c r="D41" s="171">
        <f t="shared" si="1"/>
        <v>33</v>
      </c>
      <c r="E41" s="182">
        <f t="shared" si="0"/>
        <v>3</v>
      </c>
      <c r="F41" s="182"/>
      <c r="G41" s="200">
        <v>3</v>
      </c>
      <c r="H41" s="175"/>
      <c r="I41" s="42"/>
      <c r="J41" s="42"/>
      <c r="K41" s="42"/>
      <c r="L41" s="42"/>
    </row>
    <row r="42" spans="1:12" x14ac:dyDescent="0.25">
      <c r="A42" s="40">
        <f t="shared" si="2"/>
        <v>123</v>
      </c>
      <c r="B42" s="41" t="s">
        <v>116</v>
      </c>
      <c r="C42" s="41" t="s">
        <v>117</v>
      </c>
      <c r="D42" s="171">
        <f t="shared" si="1"/>
        <v>34</v>
      </c>
      <c r="E42" s="182" t="str">
        <f t="shared" si="0"/>
        <v>00/04</v>
      </c>
      <c r="F42" s="182" t="s">
        <v>112</v>
      </c>
      <c r="G42" s="200" t="s">
        <v>118</v>
      </c>
      <c r="H42" s="175"/>
    </row>
    <row r="43" spans="1:12" x14ac:dyDescent="0.25">
      <c r="A43" s="284">
        <f t="shared" si="2"/>
        <v>124</v>
      </c>
      <c r="B43" s="46" t="s">
        <v>119</v>
      </c>
      <c r="C43" s="41" t="s">
        <v>120</v>
      </c>
      <c r="D43" s="171">
        <f t="shared" si="1"/>
        <v>35</v>
      </c>
      <c r="E43" s="182">
        <f t="shared" si="0"/>
        <v>1</v>
      </c>
      <c r="F43" s="182" t="s">
        <v>121</v>
      </c>
      <c r="G43" s="200">
        <v>1</v>
      </c>
      <c r="H43" s="175"/>
    </row>
    <row r="44" spans="1:12" x14ac:dyDescent="0.25">
      <c r="A44" s="285"/>
      <c r="B44" s="44"/>
      <c r="C44" s="38" t="s">
        <v>122</v>
      </c>
      <c r="D44" s="171">
        <f t="shared" si="1"/>
        <v>36</v>
      </c>
      <c r="E44" s="182">
        <f t="shared" ref="E44:E70" si="3">G44</f>
        <v>0</v>
      </c>
      <c r="F44" s="182" t="s">
        <v>121</v>
      </c>
      <c r="G44" s="226">
        <v>0</v>
      </c>
      <c r="H44" s="175"/>
    </row>
    <row r="45" spans="1:12" x14ac:dyDescent="0.25">
      <c r="A45" s="285"/>
      <c r="B45" s="43" t="s">
        <v>123</v>
      </c>
      <c r="C45" s="38" t="s">
        <v>124</v>
      </c>
      <c r="D45" s="171">
        <f t="shared" ref="D45:D70" si="4">D44+1</f>
        <v>37</v>
      </c>
      <c r="E45" s="182">
        <f t="shared" si="3"/>
        <v>1</v>
      </c>
      <c r="F45" s="182" t="s">
        <v>121</v>
      </c>
      <c r="G45" s="226">
        <v>1</v>
      </c>
      <c r="H45" s="175"/>
    </row>
    <row r="46" spans="1:12" x14ac:dyDescent="0.25">
      <c r="A46" s="285"/>
      <c r="B46" s="47"/>
      <c r="C46" s="41" t="s">
        <v>125</v>
      </c>
      <c r="D46" s="171">
        <f t="shared" si="4"/>
        <v>38</v>
      </c>
      <c r="E46" s="182">
        <f t="shared" si="3"/>
        <v>0</v>
      </c>
      <c r="F46" s="182" t="s">
        <v>121</v>
      </c>
      <c r="G46" s="200">
        <v>0</v>
      </c>
      <c r="H46" s="175"/>
    </row>
    <row r="47" spans="1:12" x14ac:dyDescent="0.25">
      <c r="A47" s="285"/>
      <c r="B47" s="46" t="s">
        <v>126</v>
      </c>
      <c r="C47" s="41" t="s">
        <v>127</v>
      </c>
      <c r="D47" s="171">
        <f t="shared" si="4"/>
        <v>39</v>
      </c>
      <c r="E47" s="182">
        <f t="shared" si="3"/>
        <v>0</v>
      </c>
      <c r="F47" s="182" t="s">
        <v>121</v>
      </c>
      <c r="G47" s="200">
        <v>0</v>
      </c>
      <c r="H47" s="175"/>
    </row>
    <row r="48" spans="1:12" x14ac:dyDescent="0.25">
      <c r="A48" s="285"/>
      <c r="B48" s="47"/>
      <c r="C48" s="41" t="s">
        <v>128</v>
      </c>
      <c r="D48" s="171">
        <f t="shared" si="4"/>
        <v>40</v>
      </c>
      <c r="E48" s="182">
        <f t="shared" si="3"/>
        <v>1</v>
      </c>
      <c r="F48" s="182" t="s">
        <v>121</v>
      </c>
      <c r="G48" s="200">
        <v>1</v>
      </c>
      <c r="H48" s="175"/>
    </row>
    <row r="49" spans="1:9" x14ac:dyDescent="0.25">
      <c r="A49" s="285"/>
      <c r="B49" s="46" t="s">
        <v>129</v>
      </c>
      <c r="C49" s="41" t="s">
        <v>130</v>
      </c>
      <c r="D49" s="171">
        <f t="shared" si="4"/>
        <v>41</v>
      </c>
      <c r="E49" s="182">
        <f t="shared" si="3"/>
        <v>1</v>
      </c>
      <c r="F49" s="182" t="s">
        <v>121</v>
      </c>
      <c r="G49" s="200">
        <v>1</v>
      </c>
      <c r="H49" s="175"/>
    </row>
    <row r="50" spans="1:9" x14ac:dyDescent="0.25">
      <c r="A50" s="285"/>
      <c r="B50" s="44"/>
      <c r="C50" s="38" t="s">
        <v>131</v>
      </c>
      <c r="D50" s="171">
        <f t="shared" si="4"/>
        <v>42</v>
      </c>
      <c r="E50" s="182">
        <f t="shared" si="3"/>
        <v>0</v>
      </c>
      <c r="F50" s="182" t="s">
        <v>121</v>
      </c>
      <c r="G50" s="226">
        <v>0</v>
      </c>
      <c r="H50" s="175"/>
      <c r="I50" s="39"/>
    </row>
    <row r="51" spans="1:9" x14ac:dyDescent="0.25">
      <c r="A51" s="285"/>
      <c r="B51" s="43" t="s">
        <v>132</v>
      </c>
      <c r="C51" s="38" t="s">
        <v>133</v>
      </c>
      <c r="D51" s="171">
        <f t="shared" si="4"/>
        <v>43</v>
      </c>
      <c r="E51" s="182">
        <f t="shared" si="3"/>
        <v>0</v>
      </c>
      <c r="F51" s="182" t="s">
        <v>121</v>
      </c>
      <c r="G51" s="226">
        <v>0</v>
      </c>
      <c r="H51" s="175"/>
      <c r="I51" s="39"/>
    </row>
    <row r="52" spans="1:9" x14ac:dyDescent="0.25">
      <c r="A52" s="285"/>
      <c r="B52" s="47"/>
      <c r="C52" s="41" t="s">
        <v>134</v>
      </c>
      <c r="D52" s="171">
        <f t="shared" si="4"/>
        <v>44</v>
      </c>
      <c r="E52" s="182">
        <f t="shared" si="3"/>
        <v>1</v>
      </c>
      <c r="F52" s="182" t="s">
        <v>121</v>
      </c>
      <c r="G52" s="200">
        <v>1</v>
      </c>
      <c r="H52" s="175"/>
    </row>
    <row r="53" spans="1:9" x14ac:dyDescent="0.25">
      <c r="A53" s="285"/>
      <c r="B53" s="46" t="s">
        <v>135</v>
      </c>
      <c r="C53" s="41" t="s">
        <v>136</v>
      </c>
      <c r="D53" s="171">
        <f t="shared" si="4"/>
        <v>45</v>
      </c>
      <c r="E53" s="182">
        <f t="shared" si="3"/>
        <v>0</v>
      </c>
      <c r="F53" s="182" t="s">
        <v>121</v>
      </c>
      <c r="G53" s="200">
        <v>0</v>
      </c>
      <c r="H53" s="175"/>
    </row>
    <row r="54" spans="1:9" x14ac:dyDescent="0.25">
      <c r="A54" s="285"/>
      <c r="B54" s="47"/>
      <c r="C54" s="41" t="s">
        <v>137</v>
      </c>
      <c r="D54" s="171">
        <f t="shared" si="4"/>
        <v>46</v>
      </c>
      <c r="E54" s="182">
        <f t="shared" si="3"/>
        <v>1</v>
      </c>
      <c r="F54" s="182" t="s">
        <v>121</v>
      </c>
      <c r="G54" s="200">
        <v>1</v>
      </c>
      <c r="H54" s="175"/>
    </row>
    <row r="55" spans="1:9" x14ac:dyDescent="0.25">
      <c r="A55" s="285"/>
      <c r="B55" s="46" t="s">
        <v>138</v>
      </c>
      <c r="C55" s="41" t="s">
        <v>139</v>
      </c>
      <c r="D55" s="171">
        <f t="shared" si="4"/>
        <v>47</v>
      </c>
      <c r="E55" s="182">
        <f t="shared" si="3"/>
        <v>0</v>
      </c>
      <c r="F55" s="182" t="s">
        <v>121</v>
      </c>
      <c r="G55" s="200">
        <v>0</v>
      </c>
      <c r="H55" s="175"/>
    </row>
    <row r="56" spans="1:9" x14ac:dyDescent="0.25">
      <c r="A56" s="285"/>
      <c r="B56" s="44"/>
      <c r="C56" s="38" t="s">
        <v>140</v>
      </c>
      <c r="D56" s="171">
        <f t="shared" si="4"/>
        <v>48</v>
      </c>
      <c r="E56" s="182">
        <f t="shared" si="3"/>
        <v>1</v>
      </c>
      <c r="F56" s="182" t="s">
        <v>121</v>
      </c>
      <c r="G56" s="226">
        <v>1</v>
      </c>
      <c r="H56" s="175"/>
      <c r="I56" s="39"/>
    </row>
    <row r="57" spans="1:9" x14ac:dyDescent="0.25">
      <c r="A57" s="285"/>
      <c r="B57" s="43" t="s">
        <v>141</v>
      </c>
      <c r="C57" s="38" t="s">
        <v>142</v>
      </c>
      <c r="D57" s="171">
        <f t="shared" si="4"/>
        <v>49</v>
      </c>
      <c r="E57" s="182">
        <f t="shared" si="3"/>
        <v>0</v>
      </c>
      <c r="F57" s="182" t="s">
        <v>121</v>
      </c>
      <c r="G57" s="226">
        <v>0</v>
      </c>
      <c r="H57" s="175"/>
      <c r="I57" s="39"/>
    </row>
    <row r="58" spans="1:9" x14ac:dyDescent="0.25">
      <c r="A58" s="285"/>
      <c r="B58" s="47"/>
      <c r="C58" s="41" t="s">
        <v>143</v>
      </c>
      <c r="D58" s="171">
        <f t="shared" si="4"/>
        <v>50</v>
      </c>
      <c r="E58" s="182">
        <f t="shared" si="3"/>
        <v>3</v>
      </c>
      <c r="F58" s="182" t="s">
        <v>121</v>
      </c>
      <c r="G58" s="200">
        <v>3</v>
      </c>
      <c r="H58" s="175"/>
    </row>
    <row r="59" spans="1:9" x14ac:dyDescent="0.25">
      <c r="A59" s="285"/>
      <c r="B59" s="46" t="s">
        <v>144</v>
      </c>
      <c r="C59" s="41" t="s">
        <v>145</v>
      </c>
      <c r="D59" s="171">
        <f t="shared" si="4"/>
        <v>51</v>
      </c>
      <c r="E59" s="182">
        <f t="shared" si="3"/>
        <v>4</v>
      </c>
      <c r="F59" s="182" t="s">
        <v>121</v>
      </c>
      <c r="G59" s="200">
        <v>4</v>
      </c>
      <c r="H59" s="175"/>
    </row>
    <row r="60" spans="1:9" x14ac:dyDescent="0.25">
      <c r="A60" s="285"/>
      <c r="B60" s="47"/>
      <c r="C60" s="41" t="s">
        <v>146</v>
      </c>
      <c r="D60" s="171">
        <f t="shared" si="4"/>
        <v>52</v>
      </c>
      <c r="E60" s="182">
        <f t="shared" si="3"/>
        <v>1</v>
      </c>
      <c r="F60" s="182" t="s">
        <v>121</v>
      </c>
      <c r="G60" s="200">
        <v>1</v>
      </c>
      <c r="H60" s="175"/>
    </row>
    <row r="61" spans="1:9" x14ac:dyDescent="0.25">
      <c r="A61" s="285"/>
      <c r="B61" s="46" t="s">
        <v>147</v>
      </c>
      <c r="C61" s="41" t="s">
        <v>148</v>
      </c>
      <c r="D61" s="171">
        <f t="shared" si="4"/>
        <v>53</v>
      </c>
      <c r="E61" s="182">
        <f t="shared" si="3"/>
        <v>0</v>
      </c>
      <c r="F61" s="182" t="s">
        <v>121</v>
      </c>
      <c r="G61" s="200">
        <v>0</v>
      </c>
      <c r="H61" s="175"/>
    </row>
    <row r="62" spans="1:9" x14ac:dyDescent="0.25">
      <c r="A62" s="285"/>
      <c r="B62" s="47"/>
      <c r="C62" s="41" t="s">
        <v>149</v>
      </c>
      <c r="D62" s="171">
        <f t="shared" si="4"/>
        <v>54</v>
      </c>
      <c r="E62" s="182">
        <f t="shared" si="3"/>
        <v>0</v>
      </c>
      <c r="F62" s="182" t="s">
        <v>121</v>
      </c>
      <c r="G62" s="200">
        <v>0</v>
      </c>
      <c r="H62" s="175"/>
    </row>
    <row r="63" spans="1:9" x14ac:dyDescent="0.25">
      <c r="A63" s="285"/>
      <c r="B63" s="46" t="s">
        <v>150</v>
      </c>
      <c r="C63" s="41" t="s">
        <v>151</v>
      </c>
      <c r="D63" s="171">
        <f t="shared" si="4"/>
        <v>55</v>
      </c>
      <c r="E63" s="182">
        <f t="shared" si="3"/>
        <v>0</v>
      </c>
      <c r="F63" s="182" t="s">
        <v>121</v>
      </c>
      <c r="G63" s="200">
        <v>0</v>
      </c>
      <c r="H63" s="175"/>
    </row>
    <row r="64" spans="1:9" x14ac:dyDescent="0.25">
      <c r="A64" s="285"/>
      <c r="B64" s="47"/>
      <c r="C64" s="41" t="s">
        <v>152</v>
      </c>
      <c r="D64" s="171">
        <f t="shared" si="4"/>
        <v>56</v>
      </c>
      <c r="E64" s="182">
        <f t="shared" si="3"/>
        <v>60</v>
      </c>
      <c r="F64" s="182" t="s">
        <v>121</v>
      </c>
      <c r="G64" s="200">
        <v>60</v>
      </c>
      <c r="H64" s="175"/>
    </row>
    <row r="65" spans="1:9" x14ac:dyDescent="0.25">
      <c r="A65" s="285"/>
      <c r="B65" s="46" t="s">
        <v>153</v>
      </c>
      <c r="C65" s="41" t="s">
        <v>154</v>
      </c>
      <c r="D65" s="171">
        <f t="shared" si="4"/>
        <v>57</v>
      </c>
      <c r="E65" s="182">
        <f t="shared" si="3"/>
        <v>4</v>
      </c>
      <c r="F65" s="182" t="s">
        <v>121</v>
      </c>
      <c r="G65" s="200">
        <v>4</v>
      </c>
      <c r="H65" s="175"/>
    </row>
    <row r="66" spans="1:9" x14ac:dyDescent="0.25">
      <c r="A66" s="285"/>
      <c r="B66" s="47"/>
      <c r="C66" s="41" t="s">
        <v>155</v>
      </c>
      <c r="D66" s="171">
        <f t="shared" si="4"/>
        <v>58</v>
      </c>
      <c r="E66" s="182">
        <f t="shared" si="3"/>
        <v>0</v>
      </c>
      <c r="F66" s="182" t="s">
        <v>121</v>
      </c>
      <c r="G66" s="200">
        <v>0</v>
      </c>
      <c r="H66" s="175"/>
    </row>
    <row r="67" spans="1:9" x14ac:dyDescent="0.25">
      <c r="A67" s="285"/>
      <c r="B67" s="46" t="s">
        <v>156</v>
      </c>
      <c r="C67" s="41" t="s">
        <v>157</v>
      </c>
      <c r="D67" s="171">
        <f t="shared" si="4"/>
        <v>59</v>
      </c>
      <c r="E67" s="182">
        <f t="shared" si="3"/>
        <v>4</v>
      </c>
      <c r="F67" s="182" t="s">
        <v>121</v>
      </c>
      <c r="G67" s="200">
        <v>4</v>
      </c>
      <c r="H67" s="175"/>
    </row>
    <row r="68" spans="1:9" x14ac:dyDescent="0.25">
      <c r="A68" s="285"/>
      <c r="B68" s="47"/>
      <c r="C68" s="41" t="s">
        <v>158</v>
      </c>
      <c r="D68" s="171">
        <f t="shared" si="4"/>
        <v>60</v>
      </c>
      <c r="E68" s="182">
        <f t="shared" si="3"/>
        <v>0</v>
      </c>
      <c r="F68" s="182" t="s">
        <v>121</v>
      </c>
      <c r="G68" s="200">
        <v>0</v>
      </c>
      <c r="H68" s="175"/>
    </row>
    <row r="69" spans="1:9" x14ac:dyDescent="0.25">
      <c r="A69" s="285"/>
      <c r="B69" s="46" t="s">
        <v>159</v>
      </c>
      <c r="C69" s="41" t="s">
        <v>160</v>
      </c>
      <c r="D69" s="171">
        <f t="shared" si="4"/>
        <v>61</v>
      </c>
      <c r="E69" s="182">
        <f t="shared" si="3"/>
        <v>4</v>
      </c>
      <c r="F69" s="182" t="s">
        <v>121</v>
      </c>
      <c r="G69" s="200">
        <v>4</v>
      </c>
      <c r="H69" s="175"/>
    </row>
    <row r="70" spans="1:9" x14ac:dyDescent="0.25">
      <c r="A70" s="286"/>
      <c r="B70" s="47"/>
      <c r="C70" s="41" t="s">
        <v>161</v>
      </c>
      <c r="D70" s="171">
        <f t="shared" si="4"/>
        <v>62</v>
      </c>
      <c r="E70" s="182">
        <f t="shared" si="3"/>
        <v>0</v>
      </c>
      <c r="F70" s="182" t="s">
        <v>121</v>
      </c>
      <c r="G70" s="200">
        <v>0</v>
      </c>
      <c r="H70" s="175"/>
    </row>
    <row r="71" spans="1:9" x14ac:dyDescent="0.25">
      <c r="A71" s="287" t="s">
        <v>162</v>
      </c>
      <c r="B71" s="288"/>
      <c r="C71" s="289"/>
      <c r="D71" s="192"/>
      <c r="E71" s="182"/>
      <c r="F71" s="182"/>
      <c r="G71" s="200"/>
      <c r="H71" s="175"/>
    </row>
    <row r="72" spans="1:9" x14ac:dyDescent="0.25">
      <c r="A72" s="48"/>
      <c r="B72" s="49" t="s">
        <v>163</v>
      </c>
      <c r="C72" s="50"/>
      <c r="D72" s="192"/>
      <c r="E72" s="182"/>
      <c r="F72" s="182"/>
      <c r="G72" s="200"/>
      <c r="H72" s="175"/>
    </row>
    <row r="73" spans="1:9" x14ac:dyDescent="0.25">
      <c r="A73" s="51"/>
      <c r="B73" s="52" t="s">
        <v>164</v>
      </c>
      <c r="C73" s="53"/>
      <c r="D73" s="192"/>
      <c r="E73" s="182"/>
      <c r="F73" s="182"/>
      <c r="G73" s="200"/>
      <c r="H73" s="175"/>
    </row>
    <row r="74" spans="1:9" x14ac:dyDescent="0.25">
      <c r="A74" s="40">
        <v>201</v>
      </c>
      <c r="B74" s="41" t="s">
        <v>165</v>
      </c>
      <c r="C74" s="41" t="s">
        <v>166</v>
      </c>
      <c r="D74" s="171">
        <f>D70+1</f>
        <v>63</v>
      </c>
      <c r="E74" s="182">
        <f>G74</f>
        <v>20</v>
      </c>
      <c r="F74" s="182" t="s">
        <v>167</v>
      </c>
      <c r="G74" s="200">
        <v>20</v>
      </c>
      <c r="H74" s="175"/>
    </row>
    <row r="75" spans="1:9" x14ac:dyDescent="0.25">
      <c r="A75" s="40">
        <f>1+A74</f>
        <v>202</v>
      </c>
      <c r="B75" s="41" t="s">
        <v>168</v>
      </c>
      <c r="C75" s="41" t="s">
        <v>169</v>
      </c>
      <c r="D75" s="171">
        <f>D74+1</f>
        <v>64</v>
      </c>
      <c r="E75" s="182">
        <f>G75</f>
        <v>11</v>
      </c>
      <c r="F75" s="182" t="s">
        <v>167</v>
      </c>
      <c r="G75" s="200">
        <v>11</v>
      </c>
      <c r="H75" s="175"/>
    </row>
    <row r="76" spans="1:9" x14ac:dyDescent="0.25">
      <c r="A76" s="48"/>
      <c r="B76" s="48" t="s">
        <v>170</v>
      </c>
      <c r="C76" s="50"/>
      <c r="D76" s="192"/>
      <c r="E76" s="182"/>
      <c r="F76" s="178"/>
      <c r="G76" s="200"/>
      <c r="H76" s="175"/>
    </row>
    <row r="77" spans="1:9" x14ac:dyDescent="0.25">
      <c r="A77" s="40">
        <f>1+A75</f>
        <v>203</v>
      </c>
      <c r="B77" s="41" t="s">
        <v>171</v>
      </c>
      <c r="C77" s="41" t="s">
        <v>172</v>
      </c>
      <c r="D77" s="171">
        <f>D75+1</f>
        <v>65</v>
      </c>
      <c r="E77" s="182">
        <f t="shared" ref="E77:E97" si="5">G77</f>
        <v>4</v>
      </c>
      <c r="F77" s="182"/>
      <c r="G77" s="200">
        <v>4</v>
      </c>
      <c r="H77" s="175"/>
    </row>
    <row r="78" spans="1:9" s="26" customFormat="1" x14ac:dyDescent="0.25">
      <c r="A78" s="37">
        <f>A77+1</f>
        <v>204</v>
      </c>
      <c r="B78" s="38" t="s">
        <v>173</v>
      </c>
      <c r="C78" s="54" t="s">
        <v>174</v>
      </c>
      <c r="D78" s="171">
        <f t="shared" ref="D78:D97" si="6">D77+1</f>
        <v>66</v>
      </c>
      <c r="E78" s="182">
        <f t="shared" si="5"/>
        <v>0</v>
      </c>
      <c r="F78" s="182"/>
      <c r="G78" s="200"/>
      <c r="H78" s="175" t="s">
        <v>175</v>
      </c>
      <c r="I78" s="36"/>
    </row>
    <row r="79" spans="1:9" s="26" customFormat="1" x14ac:dyDescent="0.25">
      <c r="A79" s="37">
        <f>A78+1</f>
        <v>205</v>
      </c>
      <c r="B79" s="38" t="s">
        <v>176</v>
      </c>
      <c r="C79" s="38" t="s">
        <v>177</v>
      </c>
      <c r="D79" s="171">
        <f t="shared" si="6"/>
        <v>67</v>
      </c>
      <c r="E79" s="182">
        <f t="shared" si="5"/>
        <v>0</v>
      </c>
      <c r="F79" s="182"/>
      <c r="G79" s="200"/>
      <c r="H79" s="175" t="s">
        <v>175</v>
      </c>
      <c r="I79" s="36"/>
    </row>
    <row r="80" spans="1:9" s="26" customFormat="1" x14ac:dyDescent="0.25">
      <c r="A80" s="284">
        <f>A79+1</f>
        <v>206</v>
      </c>
      <c r="B80" s="54" t="s">
        <v>178</v>
      </c>
      <c r="C80" s="38" t="s">
        <v>179</v>
      </c>
      <c r="D80" s="171">
        <f t="shared" si="6"/>
        <v>68</v>
      </c>
      <c r="E80" s="182">
        <f t="shared" si="5"/>
        <v>0</v>
      </c>
      <c r="F80" s="182"/>
      <c r="G80" s="200"/>
      <c r="H80" s="175" t="s">
        <v>175</v>
      </c>
      <c r="I80" s="36"/>
    </row>
    <row r="81" spans="1:9" s="26" customFormat="1" x14ac:dyDescent="0.25">
      <c r="A81" s="285"/>
      <c r="B81" s="54" t="s">
        <v>180</v>
      </c>
      <c r="C81" s="38" t="s">
        <v>181</v>
      </c>
      <c r="D81" s="171">
        <f t="shared" si="6"/>
        <v>69</v>
      </c>
      <c r="E81" s="182">
        <f t="shared" si="5"/>
        <v>0</v>
      </c>
      <c r="F81" s="182"/>
      <c r="G81" s="200"/>
      <c r="H81" s="175" t="s">
        <v>175</v>
      </c>
      <c r="I81" s="36"/>
    </row>
    <row r="82" spans="1:9" s="26" customFormat="1" x14ac:dyDescent="0.25">
      <c r="A82" s="285"/>
      <c r="B82" s="54" t="s">
        <v>182</v>
      </c>
      <c r="C82" s="38" t="s">
        <v>183</v>
      </c>
      <c r="D82" s="171">
        <f t="shared" si="6"/>
        <v>70</v>
      </c>
      <c r="E82" s="182">
        <f t="shared" si="5"/>
        <v>0</v>
      </c>
      <c r="F82" s="182"/>
      <c r="G82" s="200"/>
      <c r="H82" s="175" t="s">
        <v>175</v>
      </c>
      <c r="I82" s="36"/>
    </row>
    <row r="83" spans="1:9" s="26" customFormat="1" x14ac:dyDescent="0.25">
      <c r="A83" s="285"/>
      <c r="B83" s="54" t="s">
        <v>184</v>
      </c>
      <c r="C83" s="38" t="s">
        <v>185</v>
      </c>
      <c r="D83" s="171">
        <f t="shared" si="6"/>
        <v>71</v>
      </c>
      <c r="E83" s="182">
        <f t="shared" si="5"/>
        <v>0</v>
      </c>
      <c r="F83" s="182"/>
      <c r="G83" s="200"/>
      <c r="H83" s="175" t="s">
        <v>175</v>
      </c>
      <c r="I83" s="36"/>
    </row>
    <row r="84" spans="1:9" s="26" customFormat="1" x14ac:dyDescent="0.25">
      <c r="A84" s="285"/>
      <c r="B84" s="54" t="s">
        <v>186</v>
      </c>
      <c r="C84" s="38" t="s">
        <v>187</v>
      </c>
      <c r="D84" s="171">
        <f t="shared" si="6"/>
        <v>72</v>
      </c>
      <c r="E84" s="182">
        <f t="shared" si="5"/>
        <v>0</v>
      </c>
      <c r="F84" s="182"/>
      <c r="G84" s="200"/>
      <c r="H84" s="175" t="s">
        <v>175</v>
      </c>
      <c r="I84" s="36"/>
    </row>
    <row r="85" spans="1:9" s="26" customFormat="1" x14ac:dyDescent="0.25">
      <c r="A85" s="286"/>
      <c r="B85" s="54" t="s">
        <v>188</v>
      </c>
      <c r="C85" s="38" t="s">
        <v>189</v>
      </c>
      <c r="D85" s="171">
        <f t="shared" si="6"/>
        <v>73</v>
      </c>
      <c r="E85" s="182">
        <f t="shared" si="5"/>
        <v>0</v>
      </c>
      <c r="F85" s="182"/>
      <c r="G85" s="200"/>
      <c r="H85" s="175" t="s">
        <v>175</v>
      </c>
      <c r="I85" s="36"/>
    </row>
    <row r="86" spans="1:9" s="26" customFormat="1" x14ac:dyDescent="0.25">
      <c r="A86" s="284">
        <f>A80+1</f>
        <v>207</v>
      </c>
      <c r="B86" s="54" t="s">
        <v>190</v>
      </c>
      <c r="C86" s="38" t="s">
        <v>191</v>
      </c>
      <c r="D86" s="171">
        <f t="shared" si="6"/>
        <v>74</v>
      </c>
      <c r="E86" s="182">
        <f t="shared" si="5"/>
        <v>0</v>
      </c>
      <c r="F86" s="182"/>
      <c r="G86" s="200"/>
      <c r="H86" s="175" t="s">
        <v>175</v>
      </c>
      <c r="I86" s="36"/>
    </row>
    <row r="87" spans="1:9" s="26" customFormat="1" x14ac:dyDescent="0.25">
      <c r="A87" s="285"/>
      <c r="B87" s="54" t="s">
        <v>192</v>
      </c>
      <c r="C87" s="38" t="s">
        <v>193</v>
      </c>
      <c r="D87" s="171">
        <f t="shared" si="6"/>
        <v>75</v>
      </c>
      <c r="E87" s="182">
        <f t="shared" si="5"/>
        <v>0</v>
      </c>
      <c r="F87" s="182"/>
      <c r="G87" s="200"/>
      <c r="H87" s="175" t="s">
        <v>175</v>
      </c>
      <c r="I87" s="36"/>
    </row>
    <row r="88" spans="1:9" s="26" customFormat="1" x14ac:dyDescent="0.25">
      <c r="A88" s="285"/>
      <c r="B88" s="54" t="s">
        <v>194</v>
      </c>
      <c r="C88" s="38" t="s">
        <v>195</v>
      </c>
      <c r="D88" s="171">
        <f t="shared" si="6"/>
        <v>76</v>
      </c>
      <c r="E88" s="182">
        <f t="shared" si="5"/>
        <v>0</v>
      </c>
      <c r="F88" s="182"/>
      <c r="G88" s="200"/>
      <c r="H88" s="175" t="s">
        <v>175</v>
      </c>
      <c r="I88" s="36"/>
    </row>
    <row r="89" spans="1:9" s="26" customFormat="1" x14ac:dyDescent="0.25">
      <c r="A89" s="285"/>
      <c r="B89" s="54" t="s">
        <v>196</v>
      </c>
      <c r="C89" s="38" t="s">
        <v>197</v>
      </c>
      <c r="D89" s="171">
        <f t="shared" si="6"/>
        <v>77</v>
      </c>
      <c r="E89" s="182">
        <f t="shared" si="5"/>
        <v>0</v>
      </c>
      <c r="F89" s="182"/>
      <c r="G89" s="200"/>
      <c r="H89" s="175" t="s">
        <v>175</v>
      </c>
      <c r="I89" s="36"/>
    </row>
    <row r="90" spans="1:9" s="26" customFormat="1" x14ac:dyDescent="0.25">
      <c r="A90" s="285"/>
      <c r="B90" s="54" t="s">
        <v>198</v>
      </c>
      <c r="C90" s="38" t="s">
        <v>199</v>
      </c>
      <c r="D90" s="171">
        <f t="shared" si="6"/>
        <v>78</v>
      </c>
      <c r="E90" s="182">
        <f t="shared" si="5"/>
        <v>0</v>
      </c>
      <c r="F90" s="182"/>
      <c r="G90" s="200"/>
      <c r="H90" s="175" t="s">
        <v>175</v>
      </c>
      <c r="I90" s="36"/>
    </row>
    <row r="91" spans="1:9" s="26" customFormat="1" x14ac:dyDescent="0.25">
      <c r="A91" s="286"/>
      <c r="B91" s="54" t="s">
        <v>200</v>
      </c>
      <c r="C91" s="38" t="s">
        <v>201</v>
      </c>
      <c r="D91" s="171">
        <f t="shared" si="6"/>
        <v>79</v>
      </c>
      <c r="E91" s="182">
        <f t="shared" si="5"/>
        <v>0</v>
      </c>
      <c r="F91" s="182"/>
      <c r="G91" s="200"/>
      <c r="H91" s="175" t="s">
        <v>175</v>
      </c>
      <c r="I91" s="36"/>
    </row>
    <row r="92" spans="1:9" s="26" customFormat="1" x14ac:dyDescent="0.25">
      <c r="A92" s="284">
        <f>A86+1</f>
        <v>208</v>
      </c>
      <c r="B92" s="54" t="s">
        <v>202</v>
      </c>
      <c r="C92" s="38" t="s">
        <v>203</v>
      </c>
      <c r="D92" s="171">
        <f t="shared" si="6"/>
        <v>80</v>
      </c>
      <c r="E92" s="182">
        <f t="shared" si="5"/>
        <v>0</v>
      </c>
      <c r="F92" s="182"/>
      <c r="G92" s="200"/>
      <c r="H92" s="175" t="s">
        <v>175</v>
      </c>
      <c r="I92" s="36"/>
    </row>
    <row r="93" spans="1:9" s="26" customFormat="1" x14ac:dyDescent="0.25">
      <c r="A93" s="285"/>
      <c r="B93" s="54" t="s">
        <v>204</v>
      </c>
      <c r="C93" s="38" t="s">
        <v>205</v>
      </c>
      <c r="D93" s="171">
        <f t="shared" si="6"/>
        <v>81</v>
      </c>
      <c r="E93" s="182">
        <f t="shared" si="5"/>
        <v>0</v>
      </c>
      <c r="F93" s="182"/>
      <c r="G93" s="200"/>
      <c r="H93" s="175" t="s">
        <v>175</v>
      </c>
      <c r="I93" s="36"/>
    </row>
    <row r="94" spans="1:9" s="26" customFormat="1" x14ac:dyDescent="0.25">
      <c r="A94" s="285"/>
      <c r="B94" s="54" t="s">
        <v>206</v>
      </c>
      <c r="C94" s="38" t="s">
        <v>207</v>
      </c>
      <c r="D94" s="171">
        <f t="shared" si="6"/>
        <v>82</v>
      </c>
      <c r="E94" s="182">
        <f t="shared" si="5"/>
        <v>0</v>
      </c>
      <c r="F94" s="182"/>
      <c r="G94" s="200"/>
      <c r="H94" s="175" t="s">
        <v>175</v>
      </c>
      <c r="I94" s="36"/>
    </row>
    <row r="95" spans="1:9" s="26" customFormat="1" x14ac:dyDescent="0.25">
      <c r="A95" s="285"/>
      <c r="B95" s="54" t="s">
        <v>208</v>
      </c>
      <c r="C95" s="38" t="s">
        <v>209</v>
      </c>
      <c r="D95" s="171">
        <f t="shared" si="6"/>
        <v>83</v>
      </c>
      <c r="E95" s="182">
        <f t="shared" si="5"/>
        <v>0</v>
      </c>
      <c r="F95" s="182"/>
      <c r="G95" s="200"/>
      <c r="H95" s="175" t="s">
        <v>175</v>
      </c>
      <c r="I95" s="36"/>
    </row>
    <row r="96" spans="1:9" s="26" customFormat="1" x14ac:dyDescent="0.25">
      <c r="A96" s="285"/>
      <c r="B96" s="54" t="s">
        <v>210</v>
      </c>
      <c r="C96" s="38" t="s">
        <v>211</v>
      </c>
      <c r="D96" s="171">
        <f t="shared" si="6"/>
        <v>84</v>
      </c>
      <c r="E96" s="182">
        <f t="shared" si="5"/>
        <v>0</v>
      </c>
      <c r="F96" s="182"/>
      <c r="G96" s="200"/>
      <c r="H96" s="175" t="s">
        <v>175</v>
      </c>
      <c r="I96" s="36"/>
    </row>
    <row r="97" spans="1:9" s="26" customFormat="1" x14ac:dyDescent="0.25">
      <c r="A97" s="286"/>
      <c r="B97" s="54" t="s">
        <v>212</v>
      </c>
      <c r="C97" s="38" t="s">
        <v>213</v>
      </c>
      <c r="D97" s="171">
        <f t="shared" si="6"/>
        <v>85</v>
      </c>
      <c r="E97" s="182">
        <f t="shared" si="5"/>
        <v>0</v>
      </c>
      <c r="F97" s="182"/>
      <c r="G97" s="200"/>
      <c r="H97" s="175" t="s">
        <v>175</v>
      </c>
      <c r="I97" s="36"/>
    </row>
    <row r="98" spans="1:9" ht="21" customHeight="1" x14ac:dyDescent="0.25">
      <c r="A98" s="55"/>
      <c r="B98" s="55" t="s">
        <v>214</v>
      </c>
      <c r="C98" s="56"/>
      <c r="D98" s="192"/>
      <c r="E98" s="182"/>
      <c r="F98" s="178"/>
      <c r="G98" s="200"/>
      <c r="H98" s="175"/>
    </row>
    <row r="99" spans="1:9" x14ac:dyDescent="0.25">
      <c r="A99" s="57"/>
      <c r="B99" s="58" t="s">
        <v>215</v>
      </c>
      <c r="C99" s="59"/>
      <c r="D99" s="192"/>
      <c r="E99" s="182"/>
      <c r="F99" s="182"/>
      <c r="G99" s="200"/>
      <c r="H99" s="175"/>
    </row>
    <row r="100" spans="1:9" x14ac:dyDescent="0.25">
      <c r="A100" s="60"/>
      <c r="B100" s="61" t="s">
        <v>216</v>
      </c>
      <c r="C100" s="61" t="s">
        <v>217</v>
      </c>
      <c r="D100" s="220" t="s">
        <v>218</v>
      </c>
      <c r="E100" s="228">
        <f t="shared" ref="E100:E105" si="7">G100</f>
        <v>1449</v>
      </c>
      <c r="F100" s="228" t="s">
        <v>219</v>
      </c>
      <c r="G100" s="229">
        <f>SUM(G102:G103)</f>
        <v>1449</v>
      </c>
      <c r="H100" s="175"/>
    </row>
    <row r="101" spans="1:9" x14ac:dyDescent="0.25">
      <c r="A101" s="40">
        <f>A92+1</f>
        <v>209</v>
      </c>
      <c r="B101" s="62" t="s">
        <v>216</v>
      </c>
      <c r="C101" s="62" t="s">
        <v>217</v>
      </c>
      <c r="D101" s="171">
        <f>D97+1</f>
        <v>86</v>
      </c>
      <c r="E101" s="230">
        <f t="shared" si="7"/>
        <v>1449</v>
      </c>
      <c r="F101" s="214" t="s">
        <v>219</v>
      </c>
      <c r="G101" s="215">
        <v>1449</v>
      </c>
      <c r="H101" s="175"/>
    </row>
    <row r="102" spans="1:9" x14ac:dyDescent="0.25">
      <c r="A102" s="40">
        <f>1+A101</f>
        <v>210</v>
      </c>
      <c r="B102" s="41" t="s">
        <v>220</v>
      </c>
      <c r="C102" s="41" t="s">
        <v>221</v>
      </c>
      <c r="D102" s="171">
        <f>D101+1</f>
        <v>87</v>
      </c>
      <c r="E102" s="182">
        <f t="shared" si="7"/>
        <v>705</v>
      </c>
      <c r="F102" s="182" t="s">
        <v>219</v>
      </c>
      <c r="G102" s="197">
        <v>705</v>
      </c>
      <c r="H102" s="175"/>
    </row>
    <row r="103" spans="1:9" x14ac:dyDescent="0.25">
      <c r="A103" s="40">
        <f>1+A102</f>
        <v>211</v>
      </c>
      <c r="B103" s="41" t="s">
        <v>222</v>
      </c>
      <c r="C103" s="41" t="s">
        <v>223</v>
      </c>
      <c r="D103" s="171">
        <f>D102+1</f>
        <v>88</v>
      </c>
      <c r="E103" s="182">
        <f t="shared" si="7"/>
        <v>744</v>
      </c>
      <c r="F103" s="182" t="s">
        <v>219</v>
      </c>
      <c r="G103" s="197">
        <v>744</v>
      </c>
      <c r="H103" s="175"/>
    </row>
    <row r="104" spans="1:9" x14ac:dyDescent="0.25">
      <c r="A104" s="40">
        <f>1+A103</f>
        <v>212</v>
      </c>
      <c r="B104" s="41" t="s">
        <v>224</v>
      </c>
      <c r="C104" s="41" t="s">
        <v>225</v>
      </c>
      <c r="D104" s="171">
        <f>D103+1</f>
        <v>89</v>
      </c>
      <c r="E104" s="182">
        <f t="shared" si="7"/>
        <v>1</v>
      </c>
      <c r="F104" s="182" t="s">
        <v>219</v>
      </c>
      <c r="G104" s="197">
        <v>1</v>
      </c>
      <c r="H104" s="175"/>
    </row>
    <row r="105" spans="1:9" x14ac:dyDescent="0.25">
      <c r="A105" s="40">
        <f>1+A104</f>
        <v>213</v>
      </c>
      <c r="B105" s="41" t="s">
        <v>226</v>
      </c>
      <c r="C105" s="41" t="s">
        <v>227</v>
      </c>
      <c r="D105" s="171">
        <f>D104+1</f>
        <v>90</v>
      </c>
      <c r="E105" s="182">
        <f t="shared" si="7"/>
        <v>1</v>
      </c>
      <c r="F105" s="182" t="s">
        <v>219</v>
      </c>
      <c r="G105" s="197">
        <v>1</v>
      </c>
      <c r="H105" s="175"/>
    </row>
    <row r="106" spans="1:9" s="26" customFormat="1" x14ac:dyDescent="0.25">
      <c r="A106" s="37">
        <f>1+A105</f>
        <v>214</v>
      </c>
      <c r="B106" s="54" t="s">
        <v>228</v>
      </c>
      <c r="C106" s="54" t="s">
        <v>229</v>
      </c>
      <c r="D106" s="171">
        <f>D105+1</f>
        <v>91</v>
      </c>
      <c r="E106" s="182">
        <v>4</v>
      </c>
      <c r="F106" s="182" t="s">
        <v>229</v>
      </c>
      <c r="G106" s="197">
        <v>4</v>
      </c>
      <c r="H106" s="175" t="s">
        <v>175</v>
      </c>
      <c r="I106" s="36"/>
    </row>
    <row r="107" spans="1:9" x14ac:dyDescent="0.25">
      <c r="A107" s="40"/>
      <c r="B107" s="63" t="s">
        <v>230</v>
      </c>
      <c r="C107" s="41"/>
      <c r="D107" s="24"/>
      <c r="E107" s="182"/>
      <c r="F107" s="182"/>
      <c r="G107" s="200"/>
      <c r="H107" s="175"/>
    </row>
    <row r="108" spans="1:9" x14ac:dyDescent="0.25">
      <c r="A108" s="40">
        <f>A106+1</f>
        <v>215</v>
      </c>
      <c r="B108" s="41" t="s">
        <v>231</v>
      </c>
      <c r="C108" s="41" t="s">
        <v>232</v>
      </c>
      <c r="D108" s="171">
        <f>D106+1</f>
        <v>92</v>
      </c>
      <c r="E108" s="182">
        <f>G108</f>
        <v>436</v>
      </c>
      <c r="F108" s="182" t="s">
        <v>233</v>
      </c>
      <c r="G108" s="197">
        <v>436</v>
      </c>
      <c r="H108" s="175"/>
    </row>
    <row r="109" spans="1:9" x14ac:dyDescent="0.25">
      <c r="A109" s="40">
        <f>1+A108</f>
        <v>216</v>
      </c>
      <c r="B109" s="41" t="s">
        <v>234</v>
      </c>
      <c r="C109" s="41" t="s">
        <v>235</v>
      </c>
      <c r="D109" s="171">
        <f>D108+1</f>
        <v>93</v>
      </c>
      <c r="E109" s="182">
        <f>G109</f>
        <v>83</v>
      </c>
      <c r="F109" s="182" t="s">
        <v>233</v>
      </c>
      <c r="G109" s="197">
        <v>83</v>
      </c>
      <c r="H109" s="175"/>
    </row>
    <row r="110" spans="1:9" x14ac:dyDescent="0.25">
      <c r="A110" s="40">
        <f>1+A109</f>
        <v>217</v>
      </c>
      <c r="B110" s="41" t="s">
        <v>236</v>
      </c>
      <c r="C110" s="41" t="s">
        <v>237</v>
      </c>
      <c r="D110" s="171">
        <f>D109+1</f>
        <v>94</v>
      </c>
      <c r="E110" s="182">
        <f>G110</f>
        <v>233</v>
      </c>
      <c r="F110" s="182" t="s">
        <v>233</v>
      </c>
      <c r="G110" s="197">
        <v>233</v>
      </c>
      <c r="H110" s="175"/>
    </row>
    <row r="111" spans="1:9" x14ac:dyDescent="0.25">
      <c r="A111" s="40"/>
      <c r="B111" s="52" t="s">
        <v>238</v>
      </c>
      <c r="C111" s="53"/>
      <c r="D111" s="24"/>
      <c r="E111" s="182"/>
      <c r="F111" s="182"/>
      <c r="G111" s="200"/>
      <c r="H111" s="175"/>
    </row>
    <row r="112" spans="1:9" x14ac:dyDescent="0.25">
      <c r="A112" s="284">
        <f>1+A110</f>
        <v>218</v>
      </c>
      <c r="B112" s="41" t="s">
        <v>239</v>
      </c>
      <c r="C112" s="41" t="s">
        <v>240</v>
      </c>
      <c r="D112" s="171">
        <f>D110+1</f>
        <v>95</v>
      </c>
      <c r="E112" s="182">
        <v>90</v>
      </c>
      <c r="F112" s="182" t="s">
        <v>219</v>
      </c>
      <c r="G112" s="200">
        <v>90</v>
      </c>
      <c r="H112" s="175"/>
    </row>
    <row r="113" spans="1:11" x14ac:dyDescent="0.25">
      <c r="A113" s="285"/>
      <c r="B113" s="41" t="s">
        <v>241</v>
      </c>
      <c r="C113" s="41" t="s">
        <v>242</v>
      </c>
      <c r="D113" s="171">
        <f>D112+1</f>
        <v>96</v>
      </c>
      <c r="E113" s="182">
        <f t="shared" ref="E113:E117" si="8">G113</f>
        <v>103</v>
      </c>
      <c r="F113" s="182" t="s">
        <v>219</v>
      </c>
      <c r="G113" s="200">
        <v>103</v>
      </c>
      <c r="H113" s="175"/>
    </row>
    <row r="114" spans="1:11" x14ac:dyDescent="0.25">
      <c r="A114" s="285"/>
      <c r="B114" s="41" t="s">
        <v>243</v>
      </c>
      <c r="C114" s="41" t="s">
        <v>244</v>
      </c>
      <c r="D114" s="171">
        <f>D113+1</f>
        <v>97</v>
      </c>
      <c r="E114" s="182">
        <f t="shared" si="8"/>
        <v>285</v>
      </c>
      <c r="F114" s="182" t="s">
        <v>219</v>
      </c>
      <c r="G114" s="200">
        <v>285</v>
      </c>
      <c r="H114" s="175"/>
    </row>
    <row r="115" spans="1:11" x14ac:dyDescent="0.25">
      <c r="A115" s="285"/>
      <c r="B115" s="41" t="s">
        <v>245</v>
      </c>
      <c r="C115" s="41" t="s">
        <v>246</v>
      </c>
      <c r="D115" s="171">
        <f>D114+1</f>
        <v>98</v>
      </c>
      <c r="E115" s="182">
        <f t="shared" si="8"/>
        <v>733</v>
      </c>
      <c r="F115" s="182" t="s">
        <v>219</v>
      </c>
      <c r="G115" s="200">
        <v>733</v>
      </c>
      <c r="H115" s="175"/>
    </row>
    <row r="116" spans="1:11" x14ac:dyDescent="0.25">
      <c r="A116" s="285"/>
      <c r="B116" s="41" t="s">
        <v>247</v>
      </c>
      <c r="C116" s="41" t="s">
        <v>248</v>
      </c>
      <c r="D116" s="171">
        <f>D115+1</f>
        <v>99</v>
      </c>
      <c r="E116" s="182">
        <f t="shared" si="8"/>
        <v>412</v>
      </c>
      <c r="F116" s="182" t="s">
        <v>219</v>
      </c>
      <c r="G116" s="200">
        <v>412</v>
      </c>
      <c r="H116" s="175"/>
    </row>
    <row r="117" spans="1:11" x14ac:dyDescent="0.25">
      <c r="A117" s="286"/>
      <c r="B117" s="41" t="s">
        <v>249</v>
      </c>
      <c r="C117" s="41" t="s">
        <v>250</v>
      </c>
      <c r="D117" s="171">
        <f>D116+1</f>
        <v>100</v>
      </c>
      <c r="E117" s="182">
        <f t="shared" si="8"/>
        <v>124</v>
      </c>
      <c r="F117" s="182" t="s">
        <v>219</v>
      </c>
      <c r="G117" s="200">
        <v>124</v>
      </c>
      <c r="H117" s="175"/>
    </row>
    <row r="118" spans="1:11" x14ac:dyDescent="0.25">
      <c r="A118" s="40"/>
      <c r="B118" s="52" t="s">
        <v>251</v>
      </c>
      <c r="C118" s="53"/>
      <c r="D118" s="24"/>
      <c r="E118" s="182"/>
      <c r="F118" s="182"/>
      <c r="G118" s="200"/>
      <c r="H118" s="175"/>
    </row>
    <row r="119" spans="1:11" x14ac:dyDescent="0.25">
      <c r="A119" s="284">
        <f>1+A112</f>
        <v>219</v>
      </c>
      <c r="B119" s="46" t="s">
        <v>252</v>
      </c>
      <c r="C119" s="41" t="s">
        <v>253</v>
      </c>
      <c r="D119" s="171">
        <f>D117+1</f>
        <v>101</v>
      </c>
      <c r="E119" s="182">
        <f>G119</f>
        <v>122</v>
      </c>
      <c r="F119" s="182" t="s">
        <v>219</v>
      </c>
      <c r="G119" s="200">
        <v>122</v>
      </c>
      <c r="H119" s="175"/>
    </row>
    <row r="120" spans="1:11" x14ac:dyDescent="0.25">
      <c r="A120" s="285"/>
      <c r="B120" s="47"/>
      <c r="C120" s="41" t="s">
        <v>254</v>
      </c>
      <c r="D120" s="171">
        <f t="shared" ref="D120:D144" si="9">D119+1</f>
        <v>102</v>
      </c>
      <c r="E120" s="182">
        <f>G120</f>
        <v>6</v>
      </c>
      <c r="F120" s="182" t="s">
        <v>219</v>
      </c>
      <c r="G120" s="200">
        <v>6</v>
      </c>
      <c r="H120" s="175"/>
    </row>
    <row r="121" spans="1:11" x14ac:dyDescent="0.25">
      <c r="A121" s="285"/>
      <c r="B121" s="46" t="s">
        <v>255</v>
      </c>
      <c r="C121" s="41" t="s">
        <v>256</v>
      </c>
      <c r="D121" s="171">
        <f t="shared" si="9"/>
        <v>103</v>
      </c>
      <c r="E121" s="182">
        <f>G121</f>
        <v>86</v>
      </c>
      <c r="F121" s="182" t="s">
        <v>219</v>
      </c>
      <c r="G121" s="200">
        <v>86</v>
      </c>
      <c r="H121" s="175"/>
    </row>
    <row r="122" spans="1:11" x14ac:dyDescent="0.25">
      <c r="A122" s="285"/>
      <c r="B122" s="47"/>
      <c r="C122" s="41" t="s">
        <v>257</v>
      </c>
      <c r="D122" s="171">
        <f t="shared" si="9"/>
        <v>104</v>
      </c>
      <c r="E122" s="182">
        <f>G122</f>
        <v>0</v>
      </c>
      <c r="F122" s="182" t="s">
        <v>219</v>
      </c>
      <c r="G122" s="200">
        <v>0</v>
      </c>
      <c r="H122" s="175"/>
    </row>
    <row r="123" spans="1:11" x14ac:dyDescent="0.25">
      <c r="A123" s="285"/>
      <c r="B123" s="46" t="s">
        <v>258</v>
      </c>
      <c r="C123" s="41" t="s">
        <v>259</v>
      </c>
      <c r="D123" s="171">
        <f t="shared" si="9"/>
        <v>105</v>
      </c>
      <c r="E123" s="182">
        <v>0</v>
      </c>
      <c r="F123" s="182" t="s">
        <v>219</v>
      </c>
      <c r="G123" s="200">
        <v>7</v>
      </c>
      <c r="H123" s="175"/>
    </row>
    <row r="124" spans="1:11" x14ac:dyDescent="0.25">
      <c r="A124" s="285"/>
      <c r="B124" s="47"/>
      <c r="C124" s="41" t="s">
        <v>260</v>
      </c>
      <c r="D124" s="171">
        <f t="shared" si="9"/>
        <v>106</v>
      </c>
      <c r="E124" s="182">
        <f t="shared" ref="E124:E146" si="10">G124</f>
        <v>11</v>
      </c>
      <c r="F124" s="182" t="s">
        <v>219</v>
      </c>
      <c r="G124" s="200">
        <v>11</v>
      </c>
      <c r="H124" s="175"/>
    </row>
    <row r="125" spans="1:11" x14ac:dyDescent="0.25">
      <c r="A125" s="285"/>
      <c r="B125" s="46" t="s">
        <v>261</v>
      </c>
      <c r="C125" s="41" t="s">
        <v>262</v>
      </c>
      <c r="D125" s="171">
        <f t="shared" si="9"/>
        <v>107</v>
      </c>
      <c r="E125" s="182">
        <v>1</v>
      </c>
      <c r="F125" s="182" t="s">
        <v>219</v>
      </c>
      <c r="G125" s="200">
        <v>1</v>
      </c>
      <c r="H125" s="175"/>
    </row>
    <row r="126" spans="1:11" x14ac:dyDescent="0.25">
      <c r="A126" s="285"/>
      <c r="B126" s="47"/>
      <c r="C126" s="41" t="s">
        <v>263</v>
      </c>
      <c r="D126" s="171">
        <f t="shared" si="9"/>
        <v>108</v>
      </c>
      <c r="E126" s="182">
        <f t="shared" si="10"/>
        <v>0</v>
      </c>
      <c r="F126" s="182" t="s">
        <v>219</v>
      </c>
      <c r="G126" s="200">
        <v>0</v>
      </c>
      <c r="H126" s="175"/>
    </row>
    <row r="127" spans="1:11" x14ac:dyDescent="0.25">
      <c r="A127" s="285"/>
      <c r="B127" s="46" t="s">
        <v>264</v>
      </c>
      <c r="C127" s="41" t="s">
        <v>265</v>
      </c>
      <c r="D127" s="171">
        <f t="shared" si="9"/>
        <v>109</v>
      </c>
      <c r="E127" s="182">
        <f t="shared" si="10"/>
        <v>5</v>
      </c>
      <c r="F127" s="182" t="s">
        <v>219</v>
      </c>
      <c r="G127" s="200">
        <v>5</v>
      </c>
      <c r="H127" s="175"/>
    </row>
    <row r="128" spans="1:11" x14ac:dyDescent="0.25">
      <c r="A128" s="285"/>
      <c r="B128" s="47"/>
      <c r="C128" s="41" t="s">
        <v>266</v>
      </c>
      <c r="D128" s="171">
        <f t="shared" si="9"/>
        <v>110</v>
      </c>
      <c r="E128" s="182">
        <f t="shared" si="10"/>
        <v>5</v>
      </c>
      <c r="F128" s="182" t="s">
        <v>219</v>
      </c>
      <c r="G128" s="200">
        <v>5</v>
      </c>
      <c r="H128" s="175"/>
      <c r="J128">
        <v>4</v>
      </c>
      <c r="K128">
        <v>1</v>
      </c>
    </row>
    <row r="129" spans="1:11" x14ac:dyDescent="0.25">
      <c r="A129" s="285"/>
      <c r="B129" s="46" t="s">
        <v>267</v>
      </c>
      <c r="C129" s="41" t="s">
        <v>268</v>
      </c>
      <c r="D129" s="171">
        <f t="shared" si="9"/>
        <v>111</v>
      </c>
      <c r="E129" s="182">
        <f t="shared" si="10"/>
        <v>0</v>
      </c>
      <c r="F129" s="182" t="s">
        <v>219</v>
      </c>
      <c r="G129" s="200">
        <v>0</v>
      </c>
      <c r="H129" s="175"/>
      <c r="J129">
        <v>1</v>
      </c>
      <c r="K129">
        <v>1</v>
      </c>
    </row>
    <row r="130" spans="1:11" x14ac:dyDescent="0.25">
      <c r="A130" s="285"/>
      <c r="B130" s="47"/>
      <c r="C130" s="41" t="s">
        <v>269</v>
      </c>
      <c r="D130" s="171">
        <f t="shared" si="9"/>
        <v>112</v>
      </c>
      <c r="E130" s="182">
        <f t="shared" si="10"/>
        <v>0</v>
      </c>
      <c r="F130" s="182" t="s">
        <v>219</v>
      </c>
      <c r="G130" s="200">
        <v>0</v>
      </c>
      <c r="H130" s="175"/>
      <c r="J130">
        <v>1</v>
      </c>
      <c r="K130">
        <v>1</v>
      </c>
    </row>
    <row r="131" spans="1:11" x14ac:dyDescent="0.25">
      <c r="A131" s="285"/>
      <c r="B131" s="46" t="s">
        <v>270</v>
      </c>
      <c r="C131" s="41" t="s">
        <v>271</v>
      </c>
      <c r="D131" s="171">
        <f t="shared" si="9"/>
        <v>113</v>
      </c>
      <c r="E131" s="182">
        <f t="shared" si="10"/>
        <v>6</v>
      </c>
      <c r="F131" s="182" t="s">
        <v>219</v>
      </c>
      <c r="G131" s="200">
        <v>6</v>
      </c>
      <c r="H131" s="175"/>
      <c r="K131">
        <v>1</v>
      </c>
    </row>
    <row r="132" spans="1:11" x14ac:dyDescent="0.25">
      <c r="A132" s="285"/>
      <c r="B132" s="47"/>
      <c r="C132" s="41" t="s">
        <v>272</v>
      </c>
      <c r="D132" s="171">
        <f t="shared" si="9"/>
        <v>114</v>
      </c>
      <c r="E132" s="182">
        <f t="shared" si="10"/>
        <v>0</v>
      </c>
      <c r="F132" s="182" t="s">
        <v>219</v>
      </c>
      <c r="G132" s="200">
        <v>0</v>
      </c>
      <c r="H132" s="175"/>
    </row>
    <row r="133" spans="1:11" x14ac:dyDescent="0.25">
      <c r="A133" s="285"/>
      <c r="B133" s="46" t="s">
        <v>273</v>
      </c>
      <c r="C133" s="41" t="s">
        <v>274</v>
      </c>
      <c r="D133" s="171">
        <f t="shared" si="9"/>
        <v>115</v>
      </c>
      <c r="E133" s="182">
        <f t="shared" si="10"/>
        <v>4</v>
      </c>
      <c r="F133" s="182" t="s">
        <v>219</v>
      </c>
      <c r="G133" s="200">
        <v>4</v>
      </c>
      <c r="H133" s="175"/>
    </row>
    <row r="134" spans="1:11" x14ac:dyDescent="0.25">
      <c r="A134" s="285"/>
      <c r="B134" s="47"/>
      <c r="C134" s="41" t="s">
        <v>275</v>
      </c>
      <c r="D134" s="171">
        <f t="shared" si="9"/>
        <v>116</v>
      </c>
      <c r="E134" s="182">
        <f t="shared" si="10"/>
        <v>0</v>
      </c>
      <c r="F134" s="182" t="s">
        <v>219</v>
      </c>
      <c r="G134" s="200">
        <v>0</v>
      </c>
      <c r="H134" s="175"/>
    </row>
    <row r="135" spans="1:11" x14ac:dyDescent="0.25">
      <c r="A135" s="285"/>
      <c r="B135" s="46" t="s">
        <v>276</v>
      </c>
      <c r="C135" s="41" t="s">
        <v>277</v>
      </c>
      <c r="D135" s="171">
        <f t="shared" si="9"/>
        <v>117</v>
      </c>
      <c r="E135" s="182">
        <f t="shared" si="10"/>
        <v>2</v>
      </c>
      <c r="F135" s="182" t="s">
        <v>219</v>
      </c>
      <c r="G135" s="200">
        <v>2</v>
      </c>
      <c r="H135" s="175"/>
    </row>
    <row r="136" spans="1:11" x14ac:dyDescent="0.25">
      <c r="A136" s="285"/>
      <c r="B136" s="47"/>
      <c r="C136" s="41" t="s">
        <v>278</v>
      </c>
      <c r="D136" s="171">
        <f t="shared" si="9"/>
        <v>118</v>
      </c>
      <c r="E136" s="182">
        <f t="shared" si="10"/>
        <v>0</v>
      </c>
      <c r="F136" s="182" t="s">
        <v>219</v>
      </c>
      <c r="G136" s="200">
        <v>0</v>
      </c>
      <c r="H136" s="175"/>
    </row>
    <row r="137" spans="1:11" x14ac:dyDescent="0.25">
      <c r="A137" s="285"/>
      <c r="B137" s="46" t="s">
        <v>279</v>
      </c>
      <c r="C137" s="41" t="s">
        <v>280</v>
      </c>
      <c r="D137" s="171">
        <f t="shared" si="9"/>
        <v>119</v>
      </c>
      <c r="E137" s="182">
        <f t="shared" si="10"/>
        <v>0</v>
      </c>
      <c r="F137" s="182" t="s">
        <v>219</v>
      </c>
      <c r="G137" s="200">
        <v>0</v>
      </c>
      <c r="H137" s="175"/>
    </row>
    <row r="138" spans="1:11" x14ac:dyDescent="0.25">
      <c r="A138" s="285"/>
      <c r="B138" s="47"/>
      <c r="C138" s="41" t="s">
        <v>281</v>
      </c>
      <c r="D138" s="171">
        <f t="shared" si="9"/>
        <v>120</v>
      </c>
      <c r="E138" s="182">
        <f t="shared" si="10"/>
        <v>0</v>
      </c>
      <c r="F138" s="182" t="s">
        <v>219</v>
      </c>
      <c r="G138" s="200">
        <v>0</v>
      </c>
      <c r="H138" s="175"/>
    </row>
    <row r="139" spans="1:11" x14ac:dyDescent="0.25">
      <c r="A139" s="285"/>
      <c r="B139" s="46" t="s">
        <v>282</v>
      </c>
      <c r="C139" s="41" t="s">
        <v>283</v>
      </c>
      <c r="D139" s="171">
        <f t="shared" si="9"/>
        <v>121</v>
      </c>
      <c r="E139" s="182">
        <f t="shared" si="10"/>
        <v>4</v>
      </c>
      <c r="F139" s="182" t="s">
        <v>219</v>
      </c>
      <c r="G139" s="200">
        <v>4</v>
      </c>
      <c r="H139" s="175"/>
    </row>
    <row r="140" spans="1:11" x14ac:dyDescent="0.25">
      <c r="A140" s="285"/>
      <c r="B140" s="46" t="s">
        <v>284</v>
      </c>
      <c r="C140" s="41" t="s">
        <v>285</v>
      </c>
      <c r="D140" s="171">
        <f t="shared" si="9"/>
        <v>122</v>
      </c>
      <c r="E140" s="182">
        <f t="shared" si="10"/>
        <v>1</v>
      </c>
      <c r="F140" s="182" t="s">
        <v>219</v>
      </c>
      <c r="G140" s="200">
        <v>1</v>
      </c>
      <c r="H140" s="175"/>
    </row>
    <row r="141" spans="1:11" x14ac:dyDescent="0.25">
      <c r="A141" s="285"/>
      <c r="B141" s="47"/>
      <c r="C141" s="41" t="s">
        <v>286</v>
      </c>
      <c r="D141" s="171">
        <f t="shared" si="9"/>
        <v>123</v>
      </c>
      <c r="E141" s="182">
        <f t="shared" si="10"/>
        <v>0</v>
      </c>
      <c r="F141" s="182" t="s">
        <v>219</v>
      </c>
      <c r="G141" s="200">
        <v>0</v>
      </c>
      <c r="H141" s="175"/>
    </row>
    <row r="142" spans="1:11" x14ac:dyDescent="0.25">
      <c r="A142" s="285"/>
      <c r="B142" s="311" t="s">
        <v>287</v>
      </c>
      <c r="C142" s="41" t="s">
        <v>288</v>
      </c>
      <c r="D142" s="171">
        <f t="shared" si="9"/>
        <v>124</v>
      </c>
      <c r="E142" s="182">
        <f t="shared" si="10"/>
        <v>0</v>
      </c>
      <c r="F142" s="182" t="s">
        <v>219</v>
      </c>
      <c r="G142" s="200">
        <v>0</v>
      </c>
      <c r="H142" s="175"/>
    </row>
    <row r="143" spans="1:11" x14ac:dyDescent="0.25">
      <c r="A143" s="285"/>
      <c r="B143" s="312"/>
      <c r="C143" s="41" t="s">
        <v>289</v>
      </c>
      <c r="D143" s="171">
        <f t="shared" si="9"/>
        <v>125</v>
      </c>
      <c r="E143" s="182">
        <f t="shared" si="10"/>
        <v>0</v>
      </c>
      <c r="F143" s="182" t="s">
        <v>219</v>
      </c>
      <c r="G143" s="200">
        <v>0</v>
      </c>
      <c r="H143" s="175"/>
    </row>
    <row r="144" spans="1:11" x14ac:dyDescent="0.25">
      <c r="A144" s="285"/>
      <c r="B144" s="312"/>
      <c r="C144" s="62" t="s">
        <v>290</v>
      </c>
      <c r="D144" s="171">
        <f t="shared" si="9"/>
        <v>126</v>
      </c>
      <c r="E144" s="214">
        <f t="shared" si="10"/>
        <v>0</v>
      </c>
      <c r="F144" s="214" t="s">
        <v>219</v>
      </c>
      <c r="G144" s="219">
        <f>G145</f>
        <v>0</v>
      </c>
      <c r="H144" s="175"/>
    </row>
    <row r="145" spans="1:8" x14ac:dyDescent="0.25">
      <c r="A145" s="285"/>
      <c r="B145" s="313"/>
      <c r="C145" s="62" t="s">
        <v>290</v>
      </c>
      <c r="D145" s="171" t="s">
        <v>218</v>
      </c>
      <c r="E145" s="182">
        <f t="shared" si="10"/>
        <v>0</v>
      </c>
      <c r="F145" s="214"/>
      <c r="G145" s="231">
        <f>SUM(G142:G143)</f>
        <v>0</v>
      </c>
      <c r="H145" s="175"/>
    </row>
    <row r="146" spans="1:8" s="64" customFormat="1" x14ac:dyDescent="0.25">
      <c r="A146" s="284">
        <f>1+A119</f>
        <v>220</v>
      </c>
      <c r="B146" s="46" t="s">
        <v>291</v>
      </c>
      <c r="C146" s="62" t="s">
        <v>292</v>
      </c>
      <c r="D146" s="171">
        <f>D144+1</f>
        <v>127</v>
      </c>
      <c r="E146" s="214">
        <f t="shared" si="10"/>
        <v>1</v>
      </c>
      <c r="F146" s="214" t="s">
        <v>219</v>
      </c>
      <c r="G146" s="219">
        <f>G147</f>
        <v>1</v>
      </c>
      <c r="H146" s="175"/>
    </row>
    <row r="147" spans="1:8" s="64" customFormat="1" x14ac:dyDescent="0.25">
      <c r="A147" s="285"/>
      <c r="B147" s="65"/>
      <c r="C147" s="62" t="s">
        <v>292</v>
      </c>
      <c r="D147" s="171" t="s">
        <v>218</v>
      </c>
      <c r="E147" s="214"/>
      <c r="F147" s="214"/>
      <c r="G147" s="219">
        <f>SUM(G444,G446,G448,G450,G452)</f>
        <v>1</v>
      </c>
      <c r="H147" s="175"/>
    </row>
    <row r="148" spans="1:8" s="64" customFormat="1" x14ac:dyDescent="0.25">
      <c r="A148" s="286"/>
      <c r="B148" s="47"/>
      <c r="C148" s="62" t="s">
        <v>293</v>
      </c>
      <c r="D148" s="171">
        <f>D146+1</f>
        <v>128</v>
      </c>
      <c r="E148" s="214">
        <f>G148</f>
        <v>4</v>
      </c>
      <c r="F148" s="214" t="s">
        <v>219</v>
      </c>
      <c r="G148" s="219">
        <f>G149</f>
        <v>4</v>
      </c>
      <c r="H148" s="175"/>
    </row>
    <row r="149" spans="1:8" s="64" customFormat="1" x14ac:dyDescent="0.25">
      <c r="A149" s="66"/>
      <c r="B149" s="47"/>
      <c r="C149" s="62" t="s">
        <v>293</v>
      </c>
      <c r="D149" s="171" t="s">
        <v>218</v>
      </c>
      <c r="E149" s="214"/>
      <c r="F149" s="214"/>
      <c r="G149" s="219">
        <f>SUM(G445,G447,G449,G451,G453)</f>
        <v>4</v>
      </c>
      <c r="H149" s="175"/>
    </row>
    <row r="150" spans="1:8" x14ac:dyDescent="0.25">
      <c r="A150" s="306" t="s">
        <v>294</v>
      </c>
      <c r="B150" s="306"/>
      <c r="C150" s="306"/>
      <c r="D150" s="24"/>
      <c r="E150" s="182"/>
      <c r="F150" s="182"/>
      <c r="G150" s="200"/>
      <c r="H150" s="175"/>
    </row>
    <row r="151" spans="1:8" x14ac:dyDescent="0.25">
      <c r="A151" s="67"/>
      <c r="B151" s="68" t="s">
        <v>295</v>
      </c>
      <c r="C151" s="69"/>
      <c r="D151" s="70"/>
      <c r="E151" s="182"/>
      <c r="F151" s="178"/>
      <c r="G151" s="200"/>
      <c r="H151" s="175"/>
    </row>
    <row r="152" spans="1:8" x14ac:dyDescent="0.25">
      <c r="A152" s="67"/>
      <c r="B152" s="68" t="s">
        <v>296</v>
      </c>
      <c r="C152" s="71"/>
      <c r="D152" s="24"/>
      <c r="E152" s="182"/>
      <c r="F152" s="178"/>
      <c r="G152" s="200"/>
      <c r="H152" s="175"/>
    </row>
    <row r="153" spans="1:8" x14ac:dyDescent="0.25">
      <c r="A153" s="269">
        <v>301</v>
      </c>
      <c r="B153" s="72" t="s">
        <v>297</v>
      </c>
      <c r="C153" s="72" t="s">
        <v>298</v>
      </c>
      <c r="D153" s="171">
        <f>D148+1</f>
        <v>129</v>
      </c>
      <c r="E153" s="182">
        <f>G153</f>
        <v>5</v>
      </c>
      <c r="F153" s="182"/>
      <c r="G153" s="200">
        <v>5</v>
      </c>
      <c r="H153" s="175"/>
    </row>
    <row r="154" spans="1:8" x14ac:dyDescent="0.25">
      <c r="A154" s="270"/>
      <c r="B154" s="72" t="s">
        <v>299</v>
      </c>
      <c r="C154" s="72" t="s">
        <v>300</v>
      </c>
      <c r="D154" s="171">
        <f>D153+1</f>
        <v>130</v>
      </c>
      <c r="E154" s="217">
        <f>G154</f>
        <v>300</v>
      </c>
      <c r="F154" s="182" t="s">
        <v>301</v>
      </c>
      <c r="G154" s="196">
        <v>300</v>
      </c>
      <c r="H154" s="175"/>
    </row>
    <row r="155" spans="1:8" s="64" customFormat="1" x14ac:dyDescent="0.25">
      <c r="A155" s="307"/>
      <c r="B155" s="72" t="s">
        <v>302</v>
      </c>
      <c r="C155" s="72" t="s">
        <v>303</v>
      </c>
      <c r="D155" s="171">
        <f>D154+1</f>
        <v>131</v>
      </c>
      <c r="E155" s="203">
        <v>3</v>
      </c>
      <c r="F155" s="182" t="s">
        <v>304</v>
      </c>
      <c r="G155" s="197">
        <v>3</v>
      </c>
      <c r="H155" s="175"/>
    </row>
    <row r="156" spans="1:8" x14ac:dyDescent="0.25">
      <c r="A156" s="73"/>
      <c r="B156" s="74" t="s">
        <v>305</v>
      </c>
      <c r="C156" s="75"/>
      <c r="D156" s="76"/>
      <c r="E156" s="182"/>
      <c r="F156" s="182"/>
      <c r="G156" s="200"/>
      <c r="H156" s="175"/>
    </row>
    <row r="157" spans="1:8" x14ac:dyDescent="0.25">
      <c r="A157" s="269">
        <f>A153+1</f>
        <v>302</v>
      </c>
      <c r="B157" s="72" t="s">
        <v>306</v>
      </c>
      <c r="C157" s="72" t="s">
        <v>307</v>
      </c>
      <c r="D157" s="171">
        <f>D155+1</f>
        <v>132</v>
      </c>
      <c r="E157" s="182">
        <f>G157</f>
        <v>0</v>
      </c>
      <c r="F157" s="182"/>
      <c r="G157" s="200">
        <v>0</v>
      </c>
      <c r="H157" s="175"/>
    </row>
    <row r="158" spans="1:8" x14ac:dyDescent="0.25">
      <c r="A158" s="270"/>
      <c r="B158" s="72" t="s">
        <v>308</v>
      </c>
      <c r="C158" s="72" t="s">
        <v>309</v>
      </c>
      <c r="D158" s="171">
        <f>D157+1</f>
        <v>133</v>
      </c>
      <c r="E158" s="217">
        <f>G158</f>
        <v>14000</v>
      </c>
      <c r="F158" s="182" t="s">
        <v>301</v>
      </c>
      <c r="G158" s="196">
        <v>14000</v>
      </c>
      <c r="H158" s="175"/>
    </row>
    <row r="159" spans="1:8" x14ac:dyDescent="0.25">
      <c r="A159" s="271"/>
      <c r="B159" s="72" t="s">
        <v>310</v>
      </c>
      <c r="C159" s="72" t="s">
        <v>311</v>
      </c>
      <c r="D159" s="171">
        <f>D158+1</f>
        <v>134</v>
      </c>
      <c r="E159" s="182">
        <f>G159</f>
        <v>30</v>
      </c>
      <c r="F159" s="182" t="s">
        <v>304</v>
      </c>
      <c r="G159" s="197">
        <v>30</v>
      </c>
      <c r="H159" s="175"/>
    </row>
    <row r="160" spans="1:8" x14ac:dyDescent="0.25">
      <c r="A160" s="77"/>
      <c r="B160" s="74" t="s">
        <v>312</v>
      </c>
      <c r="C160" s="75"/>
      <c r="D160" s="76"/>
      <c r="E160" s="182"/>
      <c r="F160" s="182"/>
      <c r="G160" s="200"/>
      <c r="H160" s="175"/>
    </row>
    <row r="161" spans="1:8" x14ac:dyDescent="0.25">
      <c r="A161" s="269">
        <f>A157+1</f>
        <v>303</v>
      </c>
      <c r="B161" s="72" t="s">
        <v>313</v>
      </c>
      <c r="C161" s="72" t="s">
        <v>314</v>
      </c>
      <c r="D161" s="171">
        <f>D159+1</f>
        <v>135</v>
      </c>
      <c r="E161" s="182">
        <f>G161</f>
        <v>0</v>
      </c>
      <c r="F161" s="182"/>
      <c r="G161" s="200">
        <v>0</v>
      </c>
      <c r="H161" s="175"/>
    </row>
    <row r="162" spans="1:8" x14ac:dyDescent="0.25">
      <c r="A162" s="270"/>
      <c r="B162" s="72" t="s">
        <v>315</v>
      </c>
      <c r="C162" s="72" t="s">
        <v>316</v>
      </c>
      <c r="D162" s="171">
        <f>D161+1</f>
        <v>136</v>
      </c>
      <c r="E162" s="217">
        <f>G162</f>
        <v>14000</v>
      </c>
      <c r="F162" s="182" t="s">
        <v>301</v>
      </c>
      <c r="G162" s="196">
        <v>14000</v>
      </c>
      <c r="H162" s="175"/>
    </row>
    <row r="163" spans="1:8" x14ac:dyDescent="0.25">
      <c r="A163" s="271"/>
      <c r="B163" s="72" t="s">
        <v>317</v>
      </c>
      <c r="C163" s="72" t="s">
        <v>318</v>
      </c>
      <c r="D163" s="171">
        <f>D162+1</f>
        <v>137</v>
      </c>
      <c r="E163" s="182">
        <f>G163</f>
        <v>30</v>
      </c>
      <c r="F163" s="182" t="s">
        <v>304</v>
      </c>
      <c r="G163" s="197">
        <v>30</v>
      </c>
      <c r="H163" s="175"/>
    </row>
    <row r="164" spans="1:8" x14ac:dyDescent="0.25">
      <c r="A164" s="77"/>
      <c r="B164" s="74" t="s">
        <v>319</v>
      </c>
      <c r="C164" s="75"/>
      <c r="D164" s="76"/>
      <c r="E164" s="182"/>
      <c r="F164" s="182"/>
      <c r="G164" s="200"/>
      <c r="H164" s="175"/>
    </row>
    <row r="165" spans="1:8" x14ac:dyDescent="0.25">
      <c r="A165" s="269">
        <f>A161+1</f>
        <v>304</v>
      </c>
      <c r="B165" s="72" t="s">
        <v>320</v>
      </c>
      <c r="C165" s="72" t="s">
        <v>321</v>
      </c>
      <c r="D165" s="171">
        <f>D163+1</f>
        <v>138</v>
      </c>
      <c r="E165" s="182">
        <f>G165</f>
        <v>0</v>
      </c>
      <c r="F165" s="182"/>
      <c r="G165" s="200">
        <v>0</v>
      </c>
      <c r="H165" s="175"/>
    </row>
    <row r="166" spans="1:8" x14ac:dyDescent="0.25">
      <c r="A166" s="270"/>
      <c r="B166" s="72" t="s">
        <v>322</v>
      </c>
      <c r="C166" s="72" t="s">
        <v>323</v>
      </c>
      <c r="D166" s="171">
        <f>D165+1</f>
        <v>139</v>
      </c>
      <c r="E166" s="217">
        <f>G166</f>
        <v>5000</v>
      </c>
      <c r="F166" s="182" t="s">
        <v>301</v>
      </c>
      <c r="G166" s="196">
        <v>5000</v>
      </c>
      <c r="H166" s="175"/>
    </row>
    <row r="167" spans="1:8" x14ac:dyDescent="0.25">
      <c r="A167" s="271"/>
      <c r="B167" s="72" t="s">
        <v>324</v>
      </c>
      <c r="C167" s="72" t="s">
        <v>325</v>
      </c>
      <c r="D167" s="171">
        <f>D166+1</f>
        <v>140</v>
      </c>
      <c r="E167" s="182">
        <f>G167</f>
        <v>10</v>
      </c>
      <c r="F167" s="182" t="s">
        <v>304</v>
      </c>
      <c r="G167" s="197">
        <v>10</v>
      </c>
      <c r="H167" s="175"/>
    </row>
    <row r="168" spans="1:8" x14ac:dyDescent="0.25">
      <c r="A168" s="77"/>
      <c r="B168" s="74" t="s">
        <v>326</v>
      </c>
      <c r="C168" s="75"/>
      <c r="D168" s="76"/>
      <c r="E168" s="182"/>
      <c r="F168" s="182"/>
      <c r="G168" s="200"/>
      <c r="H168" s="175"/>
    </row>
    <row r="169" spans="1:8" x14ac:dyDescent="0.25">
      <c r="A169" s="269">
        <f>A165+1</f>
        <v>305</v>
      </c>
      <c r="B169" s="72" t="s">
        <v>327</v>
      </c>
      <c r="C169" s="72" t="s">
        <v>328</v>
      </c>
      <c r="D169" s="171">
        <f>D167+1</f>
        <v>141</v>
      </c>
      <c r="E169" s="182">
        <f>G169</f>
        <v>0</v>
      </c>
      <c r="F169" s="182"/>
      <c r="G169" s="200">
        <v>0</v>
      </c>
      <c r="H169" s="175"/>
    </row>
    <row r="170" spans="1:8" x14ac:dyDescent="0.25">
      <c r="A170" s="270"/>
      <c r="B170" s="72" t="s">
        <v>329</v>
      </c>
      <c r="C170" s="72" t="s">
        <v>330</v>
      </c>
      <c r="D170" s="171">
        <f>D169+1</f>
        <v>142</v>
      </c>
      <c r="E170" s="217">
        <f>G170</f>
        <v>0</v>
      </c>
      <c r="F170" s="182" t="s">
        <v>301</v>
      </c>
      <c r="G170" s="196">
        <v>0</v>
      </c>
      <c r="H170" s="175"/>
    </row>
    <row r="171" spans="1:8" x14ac:dyDescent="0.25">
      <c r="A171" s="271"/>
      <c r="B171" s="72" t="s">
        <v>331</v>
      </c>
      <c r="C171" s="72" t="s">
        <v>332</v>
      </c>
      <c r="D171" s="171">
        <f>D170+1</f>
        <v>143</v>
      </c>
      <c r="E171" s="182">
        <f>G171</f>
        <v>0</v>
      </c>
      <c r="F171" s="182" t="s">
        <v>304</v>
      </c>
      <c r="G171" s="197">
        <v>0</v>
      </c>
      <c r="H171" s="175"/>
    </row>
    <row r="172" spans="1:8" x14ac:dyDescent="0.25">
      <c r="A172" s="77"/>
      <c r="B172" s="74" t="s">
        <v>333</v>
      </c>
      <c r="C172" s="75"/>
      <c r="D172" s="76"/>
      <c r="E172" s="182"/>
      <c r="F172" s="182"/>
      <c r="G172" s="200"/>
      <c r="H172" s="175"/>
    </row>
    <row r="173" spans="1:8" x14ac:dyDescent="0.25">
      <c r="A173" s="269">
        <f>A169+1</f>
        <v>306</v>
      </c>
      <c r="B173" s="72" t="s">
        <v>334</v>
      </c>
      <c r="C173" s="72" t="s">
        <v>335</v>
      </c>
      <c r="D173" s="171">
        <f>D171+1</f>
        <v>144</v>
      </c>
      <c r="E173" s="182">
        <f>G173</f>
        <v>1</v>
      </c>
      <c r="F173" s="182"/>
      <c r="G173" s="200">
        <v>1</v>
      </c>
      <c r="H173" s="175"/>
    </row>
    <row r="174" spans="1:8" x14ac:dyDescent="0.25">
      <c r="A174" s="270"/>
      <c r="B174" s="72" t="s">
        <v>336</v>
      </c>
      <c r="C174" s="72" t="s">
        <v>337</v>
      </c>
      <c r="D174" s="171">
        <f>D173+1</f>
        <v>145</v>
      </c>
      <c r="E174" s="217">
        <f>G174</f>
        <v>300</v>
      </c>
      <c r="F174" s="182" t="s">
        <v>301</v>
      </c>
      <c r="G174" s="196">
        <v>300</v>
      </c>
      <c r="H174" s="175"/>
    </row>
    <row r="175" spans="1:8" x14ac:dyDescent="0.25">
      <c r="A175" s="271"/>
      <c r="B175" s="72" t="s">
        <v>338</v>
      </c>
      <c r="C175" s="72" t="s">
        <v>339</v>
      </c>
      <c r="D175" s="171">
        <f>D174+1</f>
        <v>146</v>
      </c>
      <c r="E175" s="182">
        <f>G175</f>
        <v>5</v>
      </c>
      <c r="F175" s="182" t="s">
        <v>304</v>
      </c>
      <c r="G175" s="197">
        <v>5</v>
      </c>
      <c r="H175" s="175"/>
    </row>
    <row r="176" spans="1:8" x14ac:dyDescent="0.25">
      <c r="A176" s="77"/>
      <c r="B176" s="74" t="s">
        <v>340</v>
      </c>
      <c r="C176" s="75"/>
      <c r="D176" s="76"/>
      <c r="E176" s="182"/>
      <c r="F176" s="182"/>
      <c r="G176" s="200"/>
      <c r="H176" s="175"/>
    </row>
    <row r="177" spans="1:8" x14ac:dyDescent="0.25">
      <c r="A177" s="269">
        <f>A173+1</f>
        <v>307</v>
      </c>
      <c r="B177" s="72" t="s">
        <v>341</v>
      </c>
      <c r="C177" s="72" t="s">
        <v>342</v>
      </c>
      <c r="D177" s="171">
        <f>D175+1</f>
        <v>147</v>
      </c>
      <c r="E177" s="182">
        <f>G177</f>
        <v>0</v>
      </c>
      <c r="F177" s="182"/>
      <c r="G177" s="200">
        <v>0</v>
      </c>
      <c r="H177" s="175"/>
    </row>
    <row r="178" spans="1:8" x14ac:dyDescent="0.25">
      <c r="A178" s="270"/>
      <c r="B178" s="72" t="s">
        <v>343</v>
      </c>
      <c r="C178" s="72" t="s">
        <v>344</v>
      </c>
      <c r="D178" s="171">
        <f>D177+1</f>
        <v>148</v>
      </c>
      <c r="E178" s="217">
        <f>G178</f>
        <v>0</v>
      </c>
      <c r="F178" s="182" t="s">
        <v>301</v>
      </c>
      <c r="G178" s="196">
        <v>0</v>
      </c>
      <c r="H178" s="175"/>
    </row>
    <row r="179" spans="1:8" x14ac:dyDescent="0.25">
      <c r="A179" s="271"/>
      <c r="B179" s="72" t="s">
        <v>345</v>
      </c>
      <c r="C179" s="72" t="s">
        <v>346</v>
      </c>
      <c r="D179" s="171">
        <f>D178+1</f>
        <v>149</v>
      </c>
      <c r="E179" s="203">
        <f>G179</f>
        <v>0</v>
      </c>
      <c r="F179" s="182" t="s">
        <v>304</v>
      </c>
      <c r="G179" s="197">
        <v>0</v>
      </c>
      <c r="H179" s="175"/>
    </row>
    <row r="180" spans="1:8" x14ac:dyDescent="0.25">
      <c r="A180" s="77"/>
      <c r="B180" s="74" t="s">
        <v>347</v>
      </c>
      <c r="C180" s="75"/>
      <c r="D180" s="76"/>
      <c r="E180" s="182"/>
      <c r="F180" s="182"/>
      <c r="G180" s="200"/>
      <c r="H180" s="175"/>
    </row>
    <row r="181" spans="1:8" x14ac:dyDescent="0.25">
      <c r="A181" s="269">
        <f>A177+1</f>
        <v>308</v>
      </c>
      <c r="B181" s="72" t="s">
        <v>348</v>
      </c>
      <c r="C181" s="72" t="s">
        <v>349</v>
      </c>
      <c r="D181" s="171">
        <f>D179+1</f>
        <v>150</v>
      </c>
      <c r="E181" s="182">
        <f>G181</f>
        <v>0</v>
      </c>
      <c r="F181" s="182"/>
      <c r="G181" s="200">
        <v>0</v>
      </c>
      <c r="H181" s="175"/>
    </row>
    <row r="182" spans="1:8" x14ac:dyDescent="0.25">
      <c r="A182" s="270"/>
      <c r="B182" s="72" t="s">
        <v>350</v>
      </c>
      <c r="C182" s="72" t="s">
        <v>351</v>
      </c>
      <c r="D182" s="171">
        <f>D181+1</f>
        <v>151</v>
      </c>
      <c r="E182" s="217">
        <f>G182</f>
        <v>0</v>
      </c>
      <c r="F182" s="182" t="s">
        <v>301</v>
      </c>
      <c r="G182" s="196">
        <v>0</v>
      </c>
      <c r="H182" s="175"/>
    </row>
    <row r="183" spans="1:8" x14ac:dyDescent="0.25">
      <c r="A183" s="271"/>
      <c r="B183" s="72" t="s">
        <v>352</v>
      </c>
      <c r="C183" s="72" t="s">
        <v>353</v>
      </c>
      <c r="D183" s="171">
        <f>D182+1</f>
        <v>152</v>
      </c>
      <c r="E183" s="182">
        <f>G183</f>
        <v>0</v>
      </c>
      <c r="F183" s="182" t="s">
        <v>304</v>
      </c>
      <c r="G183" s="197">
        <v>0</v>
      </c>
      <c r="H183" s="175"/>
    </row>
    <row r="184" spans="1:8" x14ac:dyDescent="0.25">
      <c r="A184" s="77"/>
      <c r="B184" s="74" t="s">
        <v>354</v>
      </c>
      <c r="C184" s="75"/>
      <c r="D184" s="76"/>
      <c r="E184" s="182"/>
      <c r="F184" s="182"/>
      <c r="G184" s="200"/>
      <c r="H184" s="175"/>
    </row>
    <row r="185" spans="1:8" x14ac:dyDescent="0.25">
      <c r="A185" s="269">
        <f>A181+1</f>
        <v>309</v>
      </c>
      <c r="B185" s="72" t="s">
        <v>355</v>
      </c>
      <c r="C185" s="72" t="s">
        <v>356</v>
      </c>
      <c r="D185" s="171">
        <f>D183+1</f>
        <v>153</v>
      </c>
      <c r="E185" s="182">
        <f>G185</f>
        <v>0</v>
      </c>
      <c r="F185" s="182"/>
      <c r="G185" s="200">
        <v>0</v>
      </c>
      <c r="H185" s="175"/>
    </row>
    <row r="186" spans="1:8" x14ac:dyDescent="0.25">
      <c r="A186" s="270"/>
      <c r="B186" s="72" t="s">
        <v>357</v>
      </c>
      <c r="C186" s="72" t="s">
        <v>358</v>
      </c>
      <c r="D186" s="171">
        <f>D185+1</f>
        <v>154</v>
      </c>
      <c r="E186" s="217">
        <f>G186</f>
        <v>0</v>
      </c>
      <c r="F186" s="182" t="s">
        <v>301</v>
      </c>
      <c r="G186" s="196">
        <v>0</v>
      </c>
      <c r="H186" s="175"/>
    </row>
    <row r="187" spans="1:8" x14ac:dyDescent="0.25">
      <c r="A187" s="271"/>
      <c r="B187" s="72" t="s">
        <v>359</v>
      </c>
      <c r="C187" s="72" t="s">
        <v>360</v>
      </c>
      <c r="D187" s="171">
        <f>D186+1</f>
        <v>155</v>
      </c>
      <c r="E187" s="182">
        <f>G187</f>
        <v>0</v>
      </c>
      <c r="F187" s="182" t="s">
        <v>304</v>
      </c>
      <c r="G187" s="197">
        <v>0</v>
      </c>
      <c r="H187" s="175"/>
    </row>
    <row r="188" spans="1:8" x14ac:dyDescent="0.25">
      <c r="A188" s="77"/>
      <c r="B188" s="74" t="s">
        <v>361</v>
      </c>
      <c r="C188" s="75"/>
      <c r="D188" s="76"/>
      <c r="E188" s="182"/>
      <c r="F188" s="182"/>
      <c r="G188" s="200"/>
      <c r="H188" s="175"/>
    </row>
    <row r="189" spans="1:8" x14ac:dyDescent="0.25">
      <c r="A189" s="269">
        <f>A185+1</f>
        <v>310</v>
      </c>
      <c r="B189" s="72" t="s">
        <v>362</v>
      </c>
      <c r="C189" s="72" t="s">
        <v>363</v>
      </c>
      <c r="D189" s="171">
        <f>D187+1</f>
        <v>156</v>
      </c>
      <c r="E189" s="182">
        <v>0</v>
      </c>
      <c r="F189" s="182"/>
      <c r="G189" s="200">
        <v>0</v>
      </c>
      <c r="H189" s="175"/>
    </row>
    <row r="190" spans="1:8" x14ac:dyDescent="0.25">
      <c r="A190" s="270"/>
      <c r="B190" s="72" t="s">
        <v>364</v>
      </c>
      <c r="C190" s="72" t="s">
        <v>365</v>
      </c>
      <c r="D190" s="171">
        <f>D189+1</f>
        <v>157</v>
      </c>
      <c r="E190" s="217">
        <f>G190</f>
        <v>14000</v>
      </c>
      <c r="F190" s="182" t="s">
        <v>301</v>
      </c>
      <c r="G190" s="196">
        <v>14000</v>
      </c>
      <c r="H190" s="175"/>
    </row>
    <row r="191" spans="1:8" x14ac:dyDescent="0.25">
      <c r="A191" s="271"/>
      <c r="B191" s="72" t="s">
        <v>366</v>
      </c>
      <c r="C191" s="72" t="s">
        <v>367</v>
      </c>
      <c r="D191" s="171">
        <f>D190+1</f>
        <v>158</v>
      </c>
      <c r="E191" s="182">
        <f>G191</f>
        <v>30</v>
      </c>
      <c r="F191" s="182" t="s">
        <v>304</v>
      </c>
      <c r="G191" s="197">
        <v>30</v>
      </c>
      <c r="H191" s="175"/>
    </row>
    <row r="192" spans="1:8" x14ac:dyDescent="0.25">
      <c r="A192" s="77"/>
      <c r="B192" s="74" t="s">
        <v>368</v>
      </c>
      <c r="C192" s="75"/>
      <c r="D192" s="76"/>
      <c r="E192" s="182"/>
      <c r="F192" s="182"/>
      <c r="G192" s="200"/>
      <c r="H192" s="175"/>
    </row>
    <row r="193" spans="1:8" x14ac:dyDescent="0.25">
      <c r="A193" s="269">
        <f>A189+1</f>
        <v>311</v>
      </c>
      <c r="B193" s="72" t="s">
        <v>369</v>
      </c>
      <c r="C193" s="72" t="s">
        <v>370</v>
      </c>
      <c r="D193" s="171">
        <f>D191+1</f>
        <v>159</v>
      </c>
      <c r="E193" s="182">
        <f>G193</f>
        <v>1</v>
      </c>
      <c r="F193" s="182"/>
      <c r="G193" s="200">
        <v>1</v>
      </c>
      <c r="H193" s="175"/>
    </row>
    <row r="194" spans="1:8" x14ac:dyDescent="0.25">
      <c r="A194" s="270"/>
      <c r="B194" s="72" t="s">
        <v>371</v>
      </c>
      <c r="C194" s="72" t="s">
        <v>372</v>
      </c>
      <c r="D194" s="171">
        <f>D193+1</f>
        <v>160</v>
      </c>
      <c r="E194" s="217">
        <f>G194</f>
        <v>300</v>
      </c>
      <c r="F194" s="182" t="s">
        <v>301</v>
      </c>
      <c r="G194" s="196">
        <v>300</v>
      </c>
      <c r="H194" s="175"/>
    </row>
    <row r="195" spans="1:8" x14ac:dyDescent="0.25">
      <c r="A195" s="271"/>
      <c r="B195" s="72" t="s">
        <v>373</v>
      </c>
      <c r="C195" s="72" t="s">
        <v>374</v>
      </c>
      <c r="D195" s="171">
        <f>D194+1</f>
        <v>161</v>
      </c>
      <c r="E195" s="182">
        <f>G195</f>
        <v>5</v>
      </c>
      <c r="F195" s="182" t="s">
        <v>304</v>
      </c>
      <c r="G195" s="197">
        <v>5</v>
      </c>
      <c r="H195" s="175"/>
    </row>
    <row r="196" spans="1:8" x14ac:dyDescent="0.25">
      <c r="A196" s="78"/>
      <c r="B196" s="68" t="s">
        <v>375</v>
      </c>
      <c r="C196" s="71"/>
      <c r="D196" s="24"/>
      <c r="E196" s="182"/>
      <c r="F196" s="182"/>
      <c r="G196" s="200"/>
      <c r="H196" s="175"/>
    </row>
    <row r="197" spans="1:8" x14ac:dyDescent="0.25">
      <c r="A197" s="269">
        <f>A193+1</f>
        <v>312</v>
      </c>
      <c r="B197" s="72" t="s">
        <v>376</v>
      </c>
      <c r="C197" s="72" t="s">
        <v>377</v>
      </c>
      <c r="D197" s="171">
        <f>D195+1</f>
        <v>162</v>
      </c>
      <c r="E197" s="182">
        <f>G197</f>
        <v>1</v>
      </c>
      <c r="F197" s="182"/>
      <c r="G197" s="200">
        <v>1</v>
      </c>
      <c r="H197" s="175"/>
    </row>
    <row r="198" spans="1:8" x14ac:dyDescent="0.25">
      <c r="A198" s="271"/>
      <c r="B198" s="72" t="s">
        <v>378</v>
      </c>
      <c r="C198" s="72" t="s">
        <v>379</v>
      </c>
      <c r="D198" s="171">
        <f>D197+1</f>
        <v>163</v>
      </c>
      <c r="E198" s="182">
        <f>G198</f>
        <v>3</v>
      </c>
      <c r="F198" s="182" t="s">
        <v>121</v>
      </c>
      <c r="G198" s="200">
        <v>3</v>
      </c>
      <c r="H198" s="175"/>
    </row>
    <row r="199" spans="1:8" x14ac:dyDescent="0.25">
      <c r="A199" s="78"/>
      <c r="B199" s="68" t="s">
        <v>380</v>
      </c>
      <c r="C199" s="71"/>
      <c r="D199" s="24"/>
      <c r="E199" s="182"/>
      <c r="F199" s="182"/>
      <c r="G199" s="200"/>
      <c r="H199" s="175"/>
    </row>
    <row r="200" spans="1:8" x14ac:dyDescent="0.25">
      <c r="A200" s="269">
        <f>A197+1</f>
        <v>313</v>
      </c>
      <c r="B200" s="72" t="s">
        <v>381</v>
      </c>
      <c r="C200" s="72" t="s">
        <v>382</v>
      </c>
      <c r="D200" s="171">
        <f>D198+1</f>
        <v>164</v>
      </c>
      <c r="E200" s="182">
        <f>G200</f>
        <v>0</v>
      </c>
      <c r="F200" s="182"/>
      <c r="G200" s="200">
        <v>0</v>
      </c>
      <c r="H200" s="175"/>
    </row>
    <row r="201" spans="1:8" x14ac:dyDescent="0.25">
      <c r="A201" s="271"/>
      <c r="B201" s="72" t="s">
        <v>383</v>
      </c>
      <c r="C201" s="72" t="s">
        <v>384</v>
      </c>
      <c r="D201" s="171">
        <f>D200+1</f>
        <v>165</v>
      </c>
      <c r="E201" s="182">
        <f>G201</f>
        <v>0</v>
      </c>
      <c r="F201" s="182" t="s">
        <v>121</v>
      </c>
      <c r="G201" s="200">
        <v>0</v>
      </c>
      <c r="H201" s="175"/>
    </row>
    <row r="202" spans="1:8" x14ac:dyDescent="0.25">
      <c r="A202" s="78"/>
      <c r="B202" s="68" t="s">
        <v>385</v>
      </c>
      <c r="C202" s="71"/>
      <c r="D202" s="24"/>
      <c r="E202" s="182"/>
      <c r="F202" s="182"/>
      <c r="G202" s="200"/>
      <c r="H202" s="175"/>
    </row>
    <row r="203" spans="1:8" x14ac:dyDescent="0.25">
      <c r="A203" s="269">
        <f>A200+1</f>
        <v>314</v>
      </c>
      <c r="B203" s="72" t="s">
        <v>386</v>
      </c>
      <c r="C203" s="72" t="s">
        <v>387</v>
      </c>
      <c r="D203" s="171">
        <f>D201+1</f>
        <v>166</v>
      </c>
      <c r="E203" s="182">
        <v>1</v>
      </c>
      <c r="F203" s="182"/>
      <c r="G203" s="200">
        <v>1</v>
      </c>
      <c r="H203" s="175"/>
    </row>
    <row r="204" spans="1:8" x14ac:dyDescent="0.25">
      <c r="A204" s="271"/>
      <c r="B204" s="72" t="s">
        <v>388</v>
      </c>
      <c r="C204" s="72" t="s">
        <v>389</v>
      </c>
      <c r="D204" s="171">
        <f>D203+1</f>
        <v>167</v>
      </c>
      <c r="E204" s="182">
        <f>G204</f>
        <v>3</v>
      </c>
      <c r="F204" s="182" t="s">
        <v>121</v>
      </c>
      <c r="G204" s="200">
        <v>3</v>
      </c>
      <c r="H204" s="175"/>
    </row>
    <row r="205" spans="1:8" x14ac:dyDescent="0.25">
      <c r="A205" s="78"/>
      <c r="B205" s="68" t="s">
        <v>390</v>
      </c>
      <c r="C205" s="71"/>
      <c r="D205" s="24"/>
      <c r="E205" s="182"/>
      <c r="F205" s="182"/>
      <c r="G205" s="200"/>
      <c r="H205" s="175"/>
    </row>
    <row r="206" spans="1:8" x14ac:dyDescent="0.25">
      <c r="A206" s="269">
        <f>A203+1</f>
        <v>315</v>
      </c>
      <c r="B206" s="72" t="s">
        <v>391</v>
      </c>
      <c r="C206" s="72" t="s">
        <v>392</v>
      </c>
      <c r="D206" s="171">
        <f>D204+1</f>
        <v>168</v>
      </c>
      <c r="E206" s="182">
        <f t="shared" ref="E206:E215" si="11">G206</f>
        <v>1</v>
      </c>
      <c r="F206" s="182"/>
      <c r="G206" s="200">
        <v>1</v>
      </c>
      <c r="H206" s="175"/>
    </row>
    <row r="207" spans="1:8" x14ac:dyDescent="0.25">
      <c r="A207" s="270"/>
      <c r="B207" s="72" t="s">
        <v>393</v>
      </c>
      <c r="C207" s="72" t="s">
        <v>394</v>
      </c>
      <c r="D207" s="171">
        <f t="shared" ref="D207:D215" si="12">D206+1</f>
        <v>169</v>
      </c>
      <c r="E207" s="217">
        <f t="shared" si="11"/>
        <v>2000</v>
      </c>
      <c r="F207" s="182" t="s">
        <v>301</v>
      </c>
      <c r="G207" s="218">
        <v>2000</v>
      </c>
      <c r="H207" s="175"/>
    </row>
    <row r="208" spans="1:8" x14ac:dyDescent="0.25">
      <c r="A208" s="270"/>
      <c r="B208" s="72" t="s">
        <v>395</v>
      </c>
      <c r="C208" s="72" t="s">
        <v>396</v>
      </c>
      <c r="D208" s="171">
        <f t="shared" si="12"/>
        <v>170</v>
      </c>
      <c r="E208" s="182">
        <f t="shared" si="11"/>
        <v>15</v>
      </c>
      <c r="F208" s="182" t="s">
        <v>304</v>
      </c>
      <c r="G208" s="197">
        <v>15</v>
      </c>
      <c r="H208" s="175"/>
    </row>
    <row r="209" spans="1:8" x14ac:dyDescent="0.25">
      <c r="A209" s="270"/>
      <c r="B209" s="72" t="s">
        <v>397</v>
      </c>
      <c r="C209" s="72" t="s">
        <v>398</v>
      </c>
      <c r="D209" s="171">
        <f t="shared" si="12"/>
        <v>171</v>
      </c>
      <c r="E209" s="182">
        <f t="shared" si="11"/>
        <v>1</v>
      </c>
      <c r="F209" s="182"/>
      <c r="G209" s="200">
        <v>1</v>
      </c>
      <c r="H209" s="175"/>
    </row>
    <row r="210" spans="1:8" x14ac:dyDescent="0.25">
      <c r="A210" s="271"/>
      <c r="B210" s="72" t="s">
        <v>399</v>
      </c>
      <c r="C210" s="72" t="s">
        <v>400</v>
      </c>
      <c r="D210" s="171">
        <f t="shared" si="12"/>
        <v>172</v>
      </c>
      <c r="E210" s="182">
        <f t="shared" si="11"/>
        <v>1</v>
      </c>
      <c r="F210" s="182"/>
      <c r="G210" s="200">
        <v>1</v>
      </c>
      <c r="H210" s="175"/>
    </row>
    <row r="211" spans="1:8" x14ac:dyDescent="0.25">
      <c r="A211" s="269">
        <f>A206+1</f>
        <v>316</v>
      </c>
      <c r="B211" s="72" t="s">
        <v>401</v>
      </c>
      <c r="C211" s="72" t="s">
        <v>402</v>
      </c>
      <c r="D211" s="171">
        <f t="shared" si="12"/>
        <v>173</v>
      </c>
      <c r="E211" s="182">
        <f t="shared" si="11"/>
        <v>4</v>
      </c>
      <c r="F211" s="182" t="s">
        <v>403</v>
      </c>
      <c r="G211" s="200">
        <v>4</v>
      </c>
      <c r="H211" s="175"/>
    </row>
    <row r="212" spans="1:8" x14ac:dyDescent="0.25">
      <c r="A212" s="270"/>
      <c r="B212" s="72" t="s">
        <v>404</v>
      </c>
      <c r="C212" s="72" t="s">
        <v>405</v>
      </c>
      <c r="D212" s="171">
        <f t="shared" si="12"/>
        <v>174</v>
      </c>
      <c r="E212" s="182">
        <f t="shared" si="11"/>
        <v>4</v>
      </c>
      <c r="F212" s="182" t="s">
        <v>403</v>
      </c>
      <c r="G212" s="200">
        <v>4</v>
      </c>
      <c r="H212" s="175"/>
    </row>
    <row r="213" spans="1:8" x14ac:dyDescent="0.25">
      <c r="A213" s="270"/>
      <c r="B213" s="72" t="s">
        <v>406</v>
      </c>
      <c r="C213" s="72" t="s">
        <v>407</v>
      </c>
      <c r="D213" s="171">
        <f t="shared" si="12"/>
        <v>175</v>
      </c>
      <c r="E213" s="182">
        <f t="shared" si="11"/>
        <v>0</v>
      </c>
      <c r="F213" s="182" t="s">
        <v>403</v>
      </c>
      <c r="G213" s="200">
        <v>0</v>
      </c>
      <c r="H213" s="175"/>
    </row>
    <row r="214" spans="1:8" x14ac:dyDescent="0.25">
      <c r="A214" s="270"/>
      <c r="B214" s="72" t="s">
        <v>408</v>
      </c>
      <c r="C214" s="72" t="s">
        <v>409</v>
      </c>
      <c r="D214" s="171">
        <f t="shared" si="12"/>
        <v>176</v>
      </c>
      <c r="E214" s="182">
        <f t="shared" si="11"/>
        <v>1</v>
      </c>
      <c r="F214" s="182"/>
      <c r="G214" s="200">
        <v>1</v>
      </c>
      <c r="H214" s="175"/>
    </row>
    <row r="215" spans="1:8" x14ac:dyDescent="0.25">
      <c r="A215" s="271"/>
      <c r="B215" s="72" t="s">
        <v>410</v>
      </c>
      <c r="C215" s="72" t="s">
        <v>411</v>
      </c>
      <c r="D215" s="171">
        <f t="shared" si="12"/>
        <v>177</v>
      </c>
      <c r="E215" s="182">
        <f t="shared" si="11"/>
        <v>2</v>
      </c>
      <c r="F215" s="182"/>
      <c r="G215" s="200">
        <v>2</v>
      </c>
      <c r="H215" s="175"/>
    </row>
    <row r="216" spans="1:8" x14ac:dyDescent="0.25">
      <c r="A216" s="78"/>
      <c r="B216" s="68" t="s">
        <v>412</v>
      </c>
      <c r="C216" s="71"/>
      <c r="D216" s="24"/>
      <c r="E216" s="182"/>
      <c r="F216" s="182"/>
      <c r="G216" s="200"/>
      <c r="H216" s="175"/>
    </row>
    <row r="217" spans="1:8" ht="31.5" customHeight="1" x14ac:dyDescent="0.25">
      <c r="A217" s="269">
        <f>A211+1</f>
        <v>317</v>
      </c>
      <c r="B217" s="72" t="s">
        <v>413</v>
      </c>
      <c r="C217" s="72" t="s">
        <v>414</v>
      </c>
      <c r="D217" s="171">
        <f>D215+1</f>
        <v>178</v>
      </c>
      <c r="E217" s="182">
        <f>G217</f>
        <v>1430</v>
      </c>
      <c r="F217" s="182" t="s">
        <v>121</v>
      </c>
      <c r="G217" s="197">
        <v>1430</v>
      </c>
      <c r="H217" s="175"/>
    </row>
    <row r="218" spans="1:8" x14ac:dyDescent="0.25">
      <c r="A218" s="270"/>
      <c r="B218" s="72" t="s">
        <v>415</v>
      </c>
      <c r="C218" s="72" t="s">
        <v>416</v>
      </c>
      <c r="D218" s="171">
        <f>D217+1</f>
        <v>179</v>
      </c>
      <c r="E218" s="182">
        <f>G218</f>
        <v>2</v>
      </c>
      <c r="F218" s="182"/>
      <c r="G218" s="200">
        <v>2</v>
      </c>
      <c r="H218" s="175"/>
    </row>
    <row r="219" spans="1:8" x14ac:dyDescent="0.25">
      <c r="A219" s="271"/>
      <c r="B219" s="72" t="s">
        <v>417</v>
      </c>
      <c r="C219" s="72" t="s">
        <v>418</v>
      </c>
      <c r="D219" s="171">
        <f>D218+1</f>
        <v>180</v>
      </c>
      <c r="E219" s="182">
        <f>G219</f>
        <v>1430</v>
      </c>
      <c r="F219" s="182" t="s">
        <v>121</v>
      </c>
      <c r="G219" s="200">
        <v>1430</v>
      </c>
      <c r="H219" s="175"/>
    </row>
    <row r="220" spans="1:8" x14ac:dyDescent="0.25">
      <c r="A220" s="78"/>
      <c r="B220" s="68" t="s">
        <v>419</v>
      </c>
      <c r="C220" s="71"/>
      <c r="D220" s="24"/>
      <c r="E220" s="182"/>
      <c r="F220" s="182"/>
      <c r="G220" s="200"/>
      <c r="H220" s="175"/>
    </row>
    <row r="221" spans="1:8" x14ac:dyDescent="0.25">
      <c r="A221" s="269">
        <f>A217+1</f>
        <v>318</v>
      </c>
      <c r="B221" s="72" t="s">
        <v>420</v>
      </c>
      <c r="C221" s="72" t="s">
        <v>421</v>
      </c>
      <c r="D221" s="171">
        <f>D219+1</f>
        <v>181</v>
      </c>
      <c r="E221" s="182">
        <f t="shared" ref="E221:E230" si="13">G221</f>
        <v>0</v>
      </c>
      <c r="F221" s="182"/>
      <c r="G221" s="200">
        <v>0</v>
      </c>
      <c r="H221" s="175"/>
    </row>
    <row r="222" spans="1:8" x14ac:dyDescent="0.25">
      <c r="A222" s="271"/>
      <c r="B222" s="72" t="s">
        <v>422</v>
      </c>
      <c r="C222" s="72" t="s">
        <v>423</v>
      </c>
      <c r="D222" s="171">
        <f t="shared" ref="D222:D230" si="14">D221+1</f>
        <v>182</v>
      </c>
      <c r="E222" s="182">
        <f t="shared" si="13"/>
        <v>0</v>
      </c>
      <c r="F222" s="182" t="s">
        <v>424</v>
      </c>
      <c r="G222" s="200">
        <v>0</v>
      </c>
      <c r="H222" s="175"/>
    </row>
    <row r="223" spans="1:8" x14ac:dyDescent="0.25">
      <c r="A223" s="269">
        <f>A221+1</f>
        <v>319</v>
      </c>
      <c r="B223" s="72" t="s">
        <v>425</v>
      </c>
      <c r="C223" s="72" t="s">
        <v>426</v>
      </c>
      <c r="D223" s="171">
        <f t="shared" si="14"/>
        <v>183</v>
      </c>
      <c r="E223" s="182">
        <f t="shared" si="13"/>
        <v>0</v>
      </c>
      <c r="F223" s="182"/>
      <c r="G223" s="200">
        <v>0</v>
      </c>
      <c r="H223" s="175"/>
    </row>
    <row r="224" spans="1:8" x14ac:dyDescent="0.25">
      <c r="A224" s="271"/>
      <c r="B224" s="72" t="s">
        <v>427</v>
      </c>
      <c r="C224" s="72" t="s">
        <v>428</v>
      </c>
      <c r="D224" s="171">
        <f t="shared" si="14"/>
        <v>184</v>
      </c>
      <c r="E224" s="182">
        <f t="shared" si="13"/>
        <v>0</v>
      </c>
      <c r="F224" s="182" t="s">
        <v>424</v>
      </c>
      <c r="G224" s="200">
        <v>0</v>
      </c>
      <c r="H224" s="175"/>
    </row>
    <row r="225" spans="1:8" x14ac:dyDescent="0.25">
      <c r="A225" s="269">
        <f>A223+1</f>
        <v>320</v>
      </c>
      <c r="B225" s="72" t="s">
        <v>429</v>
      </c>
      <c r="C225" s="72" t="s">
        <v>430</v>
      </c>
      <c r="D225" s="171">
        <f t="shared" si="14"/>
        <v>185</v>
      </c>
      <c r="E225" s="182">
        <f t="shared" si="13"/>
        <v>0</v>
      </c>
      <c r="F225" s="182"/>
      <c r="G225" s="200">
        <v>0</v>
      </c>
      <c r="H225" s="175"/>
    </row>
    <row r="226" spans="1:8" x14ac:dyDescent="0.25">
      <c r="A226" s="271"/>
      <c r="B226" s="72" t="s">
        <v>431</v>
      </c>
      <c r="C226" s="72" t="s">
        <v>432</v>
      </c>
      <c r="D226" s="171">
        <f t="shared" si="14"/>
        <v>186</v>
      </c>
      <c r="E226" s="182">
        <f t="shared" si="13"/>
        <v>0</v>
      </c>
      <c r="F226" s="182" t="s">
        <v>424</v>
      </c>
      <c r="G226" s="200">
        <v>0</v>
      </c>
      <c r="H226" s="175"/>
    </row>
    <row r="227" spans="1:8" x14ac:dyDescent="0.25">
      <c r="A227" s="269">
        <f>A225+1</f>
        <v>321</v>
      </c>
      <c r="B227" s="72" t="s">
        <v>433</v>
      </c>
      <c r="C227" s="72" t="s">
        <v>434</v>
      </c>
      <c r="D227" s="171">
        <f t="shared" si="14"/>
        <v>187</v>
      </c>
      <c r="E227" s="182">
        <f t="shared" si="13"/>
        <v>0</v>
      </c>
      <c r="F227" s="182"/>
      <c r="G227" s="200">
        <v>0</v>
      </c>
      <c r="H227" s="175"/>
    </row>
    <row r="228" spans="1:8" x14ac:dyDescent="0.25">
      <c r="A228" s="271"/>
      <c r="B228" s="72" t="s">
        <v>435</v>
      </c>
      <c r="C228" s="72" t="s">
        <v>436</v>
      </c>
      <c r="D228" s="171">
        <f t="shared" si="14"/>
        <v>188</v>
      </c>
      <c r="E228" s="182">
        <f t="shared" si="13"/>
        <v>0</v>
      </c>
      <c r="F228" s="182" t="s">
        <v>424</v>
      </c>
      <c r="G228" s="200">
        <v>0</v>
      </c>
      <c r="H228" s="175"/>
    </row>
    <row r="229" spans="1:8" x14ac:dyDescent="0.25">
      <c r="A229" s="269">
        <f>A227+1</f>
        <v>322</v>
      </c>
      <c r="B229" s="72" t="s">
        <v>437</v>
      </c>
      <c r="C229" s="72" t="s">
        <v>438</v>
      </c>
      <c r="D229" s="171">
        <f t="shared" si="14"/>
        <v>189</v>
      </c>
      <c r="E229" s="182">
        <f t="shared" si="13"/>
        <v>0</v>
      </c>
      <c r="F229" s="182"/>
      <c r="G229" s="200">
        <v>0</v>
      </c>
      <c r="H229" s="175"/>
    </row>
    <row r="230" spans="1:8" x14ac:dyDescent="0.25">
      <c r="A230" s="271"/>
      <c r="B230" s="72" t="s">
        <v>439</v>
      </c>
      <c r="C230" s="72" t="s">
        <v>440</v>
      </c>
      <c r="D230" s="171">
        <f t="shared" si="14"/>
        <v>190</v>
      </c>
      <c r="E230" s="182">
        <f t="shared" si="13"/>
        <v>0</v>
      </c>
      <c r="F230" s="182"/>
      <c r="G230" s="200">
        <v>0</v>
      </c>
      <c r="H230" s="175"/>
    </row>
    <row r="231" spans="1:8" x14ac:dyDescent="0.25">
      <c r="A231" s="73"/>
      <c r="B231" s="68" t="s">
        <v>441</v>
      </c>
      <c r="C231" s="71"/>
      <c r="D231" s="24"/>
      <c r="E231" s="182">
        <f>G231</f>
        <v>4</v>
      </c>
      <c r="F231" s="182"/>
      <c r="G231" s="200">
        <v>4</v>
      </c>
      <c r="H231" s="175"/>
    </row>
    <row r="232" spans="1:8" x14ac:dyDescent="0.25">
      <c r="A232" s="269">
        <f>A229+1</f>
        <v>323</v>
      </c>
      <c r="B232" s="72" t="s">
        <v>442</v>
      </c>
      <c r="C232" s="72" t="s">
        <v>443</v>
      </c>
      <c r="D232" s="171">
        <f>D230+1</f>
        <v>191</v>
      </c>
      <c r="E232" s="182">
        <v>4</v>
      </c>
      <c r="F232" s="182" t="s">
        <v>444</v>
      </c>
      <c r="G232" s="200">
        <v>4</v>
      </c>
      <c r="H232" s="175"/>
    </row>
    <row r="233" spans="1:8" x14ac:dyDescent="0.25">
      <c r="A233" s="270"/>
      <c r="B233" s="72" t="s">
        <v>445</v>
      </c>
      <c r="C233" s="72" t="s">
        <v>446</v>
      </c>
      <c r="D233" s="171">
        <f>D232+1</f>
        <v>192</v>
      </c>
      <c r="E233" s="182">
        <v>5</v>
      </c>
      <c r="F233" s="182" t="s">
        <v>121</v>
      </c>
      <c r="G233" s="200">
        <v>5</v>
      </c>
      <c r="H233" s="175"/>
    </row>
    <row r="234" spans="1:8" x14ac:dyDescent="0.25">
      <c r="A234" s="271"/>
      <c r="B234" s="72" t="s">
        <v>447</v>
      </c>
      <c r="C234" s="72" t="s">
        <v>448</v>
      </c>
      <c r="D234" s="171">
        <f>D233+1</f>
        <v>193</v>
      </c>
      <c r="E234" s="182">
        <v>42</v>
      </c>
      <c r="F234" s="182" t="s">
        <v>449</v>
      </c>
      <c r="G234" s="200">
        <v>42</v>
      </c>
      <c r="H234" s="175"/>
    </row>
    <row r="235" spans="1:8" x14ac:dyDescent="0.25">
      <c r="A235" s="73"/>
      <c r="B235" s="68" t="s">
        <v>450</v>
      </c>
      <c r="C235" s="71"/>
      <c r="D235" s="24"/>
      <c r="E235" s="182" t="s">
        <v>451</v>
      </c>
      <c r="F235" s="182"/>
      <c r="G235" s="200"/>
      <c r="H235" s="175"/>
    </row>
    <row r="236" spans="1:8" x14ac:dyDescent="0.25">
      <c r="A236" s="269">
        <f>A232+1</f>
        <v>324</v>
      </c>
      <c r="B236" s="72" t="s">
        <v>452</v>
      </c>
      <c r="C236" s="72" t="s">
        <v>453</v>
      </c>
      <c r="D236" s="171">
        <f>D234+1</f>
        <v>194</v>
      </c>
      <c r="E236" s="182">
        <f>G236</f>
        <v>46</v>
      </c>
      <c r="F236" s="182" t="s">
        <v>449</v>
      </c>
      <c r="G236" s="200">
        <v>46</v>
      </c>
      <c r="H236" s="175"/>
    </row>
    <row r="237" spans="1:8" x14ac:dyDescent="0.25">
      <c r="A237" s="270"/>
      <c r="B237" s="72" t="s">
        <v>454</v>
      </c>
      <c r="C237" s="72" t="s">
        <v>455</v>
      </c>
      <c r="D237" s="171">
        <f>D236+1</f>
        <v>195</v>
      </c>
      <c r="E237" s="182">
        <f>G237</f>
        <v>0</v>
      </c>
      <c r="F237" s="182" t="s">
        <v>449</v>
      </c>
      <c r="G237" s="200">
        <v>0</v>
      </c>
      <c r="H237" s="175"/>
    </row>
    <row r="238" spans="1:8" x14ac:dyDescent="0.25">
      <c r="A238" s="271"/>
      <c r="B238" s="72" t="s">
        <v>456</v>
      </c>
      <c r="C238" s="72" t="s">
        <v>457</v>
      </c>
      <c r="D238" s="171">
        <f>D237+1</f>
        <v>196</v>
      </c>
      <c r="E238" s="182">
        <f>G238</f>
        <v>0</v>
      </c>
      <c r="F238" s="182" t="s">
        <v>449</v>
      </c>
      <c r="G238" s="200">
        <v>0</v>
      </c>
      <c r="H238" s="175"/>
    </row>
    <row r="239" spans="1:8" x14ac:dyDescent="0.25">
      <c r="A239" s="73"/>
      <c r="B239" s="68" t="s">
        <v>458</v>
      </c>
      <c r="C239" s="71"/>
      <c r="D239" s="24"/>
      <c r="E239" s="182"/>
      <c r="F239" s="182"/>
      <c r="G239" s="200"/>
      <c r="H239" s="175"/>
    </row>
    <row r="240" spans="1:8" x14ac:dyDescent="0.25">
      <c r="A240" s="266">
        <f>A236+1</f>
        <v>325</v>
      </c>
      <c r="B240" s="68" t="s">
        <v>459</v>
      </c>
      <c r="C240" s="75"/>
      <c r="D240" s="24"/>
      <c r="E240" s="182"/>
      <c r="F240" s="182"/>
      <c r="G240" s="200"/>
      <c r="H240" s="175"/>
    </row>
    <row r="241" spans="1:8" x14ac:dyDescent="0.25">
      <c r="A241" s="267"/>
      <c r="B241" s="72" t="s">
        <v>460</v>
      </c>
      <c r="C241" s="72" t="s">
        <v>461</v>
      </c>
      <c r="D241" s="171">
        <f>D238+1</f>
        <v>197</v>
      </c>
      <c r="E241" s="182">
        <f t="shared" ref="E241:E248" si="15">G241</f>
        <v>4</v>
      </c>
      <c r="F241" s="182" t="s">
        <v>121</v>
      </c>
      <c r="G241" s="200">
        <v>4</v>
      </c>
      <c r="H241" s="175"/>
    </row>
    <row r="242" spans="1:8" x14ac:dyDescent="0.25">
      <c r="A242" s="267"/>
      <c r="B242" s="72" t="s">
        <v>462</v>
      </c>
      <c r="C242" s="72" t="s">
        <v>463</v>
      </c>
      <c r="D242" s="171">
        <f t="shared" ref="D242:D251" si="16">D241+1</f>
        <v>198</v>
      </c>
      <c r="E242" s="182">
        <f>G242</f>
        <v>4</v>
      </c>
      <c r="F242" s="182" t="s">
        <v>121</v>
      </c>
      <c r="G242" s="200">
        <v>4</v>
      </c>
      <c r="H242" s="175"/>
    </row>
    <row r="243" spans="1:8" x14ac:dyDescent="0.25">
      <c r="A243" s="267"/>
      <c r="B243" s="72" t="s">
        <v>464</v>
      </c>
      <c r="C243" s="72" t="s">
        <v>465</v>
      </c>
      <c r="D243" s="171">
        <f t="shared" si="16"/>
        <v>199</v>
      </c>
      <c r="E243" s="182">
        <f>G243</f>
        <v>4</v>
      </c>
      <c r="F243" s="182" t="s">
        <v>121</v>
      </c>
      <c r="G243" s="200">
        <v>4</v>
      </c>
      <c r="H243" s="175"/>
    </row>
    <row r="244" spans="1:8" x14ac:dyDescent="0.25">
      <c r="A244" s="267"/>
      <c r="B244" s="72" t="s">
        <v>466</v>
      </c>
      <c r="C244" s="72" t="s">
        <v>467</v>
      </c>
      <c r="D244" s="171">
        <f t="shared" si="16"/>
        <v>200</v>
      </c>
      <c r="E244" s="182">
        <f>G244</f>
        <v>4</v>
      </c>
      <c r="F244" s="182" t="s">
        <v>121</v>
      </c>
      <c r="G244" s="200">
        <v>4</v>
      </c>
      <c r="H244" s="175"/>
    </row>
    <row r="245" spans="1:8" x14ac:dyDescent="0.25">
      <c r="A245" s="267"/>
      <c r="B245" s="72" t="s">
        <v>468</v>
      </c>
      <c r="C245" s="72" t="s">
        <v>469</v>
      </c>
      <c r="D245" s="171">
        <f t="shared" si="16"/>
        <v>201</v>
      </c>
      <c r="E245" s="182">
        <v>0</v>
      </c>
      <c r="F245" s="182" t="s">
        <v>121</v>
      </c>
      <c r="G245" s="200">
        <v>0</v>
      </c>
      <c r="H245" s="175"/>
    </row>
    <row r="246" spans="1:8" x14ac:dyDescent="0.25">
      <c r="A246" s="267"/>
      <c r="B246" s="72" t="s">
        <v>470</v>
      </c>
      <c r="C246" s="72" t="s">
        <v>471</v>
      </c>
      <c r="D246" s="171">
        <f t="shared" si="16"/>
        <v>202</v>
      </c>
      <c r="E246" s="182">
        <v>0</v>
      </c>
      <c r="F246" s="182" t="s">
        <v>121</v>
      </c>
      <c r="G246" s="200">
        <v>0</v>
      </c>
      <c r="H246" s="175"/>
    </row>
    <row r="247" spans="1:8" x14ac:dyDescent="0.25">
      <c r="A247" s="267"/>
      <c r="B247" s="72" t="s">
        <v>472</v>
      </c>
      <c r="C247" s="72" t="s">
        <v>473</v>
      </c>
      <c r="D247" s="171">
        <f t="shared" si="16"/>
        <v>203</v>
      </c>
      <c r="E247" s="182">
        <f t="shared" si="15"/>
        <v>0</v>
      </c>
      <c r="F247" s="182" t="s">
        <v>121</v>
      </c>
      <c r="G247" s="200">
        <v>0</v>
      </c>
      <c r="H247" s="175"/>
    </row>
    <row r="248" spans="1:8" x14ac:dyDescent="0.25">
      <c r="A248" s="267"/>
      <c r="B248" s="72" t="s">
        <v>474</v>
      </c>
      <c r="C248" s="72" t="s">
        <v>475</v>
      </c>
      <c r="D248" s="171">
        <f t="shared" si="16"/>
        <v>204</v>
      </c>
      <c r="E248" s="182">
        <f t="shared" si="15"/>
        <v>0</v>
      </c>
      <c r="F248" s="182" t="s">
        <v>121</v>
      </c>
      <c r="G248" s="200">
        <v>0</v>
      </c>
      <c r="H248" s="175"/>
    </row>
    <row r="249" spans="1:8" x14ac:dyDescent="0.25">
      <c r="A249" s="267"/>
      <c r="B249" s="72" t="s">
        <v>476</v>
      </c>
      <c r="C249" s="72" t="s">
        <v>477</v>
      </c>
      <c r="D249" s="171">
        <f t="shared" si="16"/>
        <v>205</v>
      </c>
      <c r="E249" s="182">
        <v>0</v>
      </c>
      <c r="F249" s="182" t="s">
        <v>121</v>
      </c>
      <c r="G249" s="200">
        <v>0</v>
      </c>
      <c r="H249" s="175"/>
    </row>
    <row r="250" spans="1:8" x14ac:dyDescent="0.25">
      <c r="A250" s="267"/>
      <c r="B250" s="72" t="s">
        <v>478</v>
      </c>
      <c r="C250" s="72" t="s">
        <v>479</v>
      </c>
      <c r="D250" s="171">
        <f t="shared" si="16"/>
        <v>206</v>
      </c>
      <c r="E250" s="182">
        <v>0</v>
      </c>
      <c r="F250" s="182" t="s">
        <v>121</v>
      </c>
      <c r="G250" s="200">
        <v>0</v>
      </c>
      <c r="H250" s="175"/>
    </row>
    <row r="251" spans="1:8" x14ac:dyDescent="0.25">
      <c r="A251" s="267"/>
      <c r="B251" s="72" t="s">
        <v>480</v>
      </c>
      <c r="C251" s="72" t="s">
        <v>481</v>
      </c>
      <c r="D251" s="171">
        <f t="shared" si="16"/>
        <v>207</v>
      </c>
      <c r="E251" s="182">
        <f>G251</f>
        <v>4</v>
      </c>
      <c r="F251" s="182" t="s">
        <v>121</v>
      </c>
      <c r="G251" s="200">
        <v>4</v>
      </c>
      <c r="H251" s="175"/>
    </row>
    <row r="252" spans="1:8" x14ac:dyDescent="0.25">
      <c r="A252" s="267"/>
      <c r="B252" s="61" t="s">
        <v>482</v>
      </c>
      <c r="C252" s="61" t="s">
        <v>483</v>
      </c>
      <c r="D252" s="170" t="s">
        <v>218</v>
      </c>
      <c r="E252" s="172">
        <f>G252</f>
        <v>0</v>
      </c>
      <c r="F252" s="172"/>
      <c r="G252" s="200">
        <f>MIN(G241:G242,G244,G249:G251)</f>
        <v>0</v>
      </c>
      <c r="H252" s="175"/>
    </row>
    <row r="253" spans="1:8" x14ac:dyDescent="0.25">
      <c r="A253" s="267"/>
      <c r="B253" s="62" t="s">
        <v>482</v>
      </c>
      <c r="C253" s="62" t="s">
        <v>483</v>
      </c>
      <c r="D253" s="171">
        <f>D251+1</f>
        <v>208</v>
      </c>
      <c r="E253" s="214">
        <v>0</v>
      </c>
      <c r="F253" s="214" t="s">
        <v>121</v>
      </c>
      <c r="G253" s="219">
        <f>G252</f>
        <v>0</v>
      </c>
      <c r="H253" s="175"/>
    </row>
    <row r="254" spans="1:8" x14ac:dyDescent="0.25">
      <c r="A254" s="267"/>
      <c r="B254" s="61" t="s">
        <v>484</v>
      </c>
      <c r="C254" s="61" t="s">
        <v>485</v>
      </c>
      <c r="D254" s="170" t="s">
        <v>218</v>
      </c>
      <c r="E254" s="172">
        <v>4</v>
      </c>
      <c r="F254" s="172"/>
      <c r="G254" s="200">
        <v>4</v>
      </c>
      <c r="H254" s="175"/>
    </row>
    <row r="255" spans="1:8" x14ac:dyDescent="0.25">
      <c r="A255" s="267"/>
      <c r="B255" s="62" t="s">
        <v>484</v>
      </c>
      <c r="C255" s="62" t="s">
        <v>485</v>
      </c>
      <c r="D255" s="171">
        <f>D253+1</f>
        <v>209</v>
      </c>
      <c r="E255" s="214" t="s">
        <v>486</v>
      </c>
      <c r="F255" s="214" t="s">
        <v>121</v>
      </c>
      <c r="G255" s="219">
        <f>G254</f>
        <v>4</v>
      </c>
      <c r="H255" s="175"/>
    </row>
    <row r="256" spans="1:8" x14ac:dyDescent="0.25">
      <c r="A256" s="267"/>
      <c r="B256" s="61" t="s">
        <v>487</v>
      </c>
      <c r="C256" s="61" t="s">
        <v>488</v>
      </c>
      <c r="D256" s="170" t="s">
        <v>218</v>
      </c>
      <c r="E256" s="232">
        <f>G256</f>
        <v>0</v>
      </c>
      <c r="F256" s="172"/>
      <c r="G256" s="233">
        <f>G252/G254</f>
        <v>0</v>
      </c>
      <c r="H256" s="175"/>
    </row>
    <row r="257" spans="1:8" x14ac:dyDescent="0.25">
      <c r="A257" s="268"/>
      <c r="B257" s="62" t="s">
        <v>487</v>
      </c>
      <c r="C257" s="62" t="s">
        <v>488</v>
      </c>
      <c r="D257" s="171">
        <f>D255+1</f>
        <v>210</v>
      </c>
      <c r="E257" s="234">
        <f>G257</f>
        <v>0</v>
      </c>
      <c r="F257" s="214" t="s">
        <v>489</v>
      </c>
      <c r="G257" s="235">
        <f>G256</f>
        <v>0</v>
      </c>
      <c r="H257" s="175"/>
    </row>
    <row r="258" spans="1:8" x14ac:dyDescent="0.25">
      <c r="A258" s="79"/>
      <c r="B258" s="68" t="s">
        <v>490</v>
      </c>
      <c r="C258" s="71"/>
      <c r="D258" s="24"/>
      <c r="E258" s="182"/>
      <c r="F258" s="182"/>
      <c r="G258" s="200"/>
      <c r="H258" s="175"/>
    </row>
    <row r="259" spans="1:8" x14ac:dyDescent="0.25">
      <c r="A259" s="266">
        <f>A240+1</f>
        <v>326</v>
      </c>
      <c r="B259" s="72" t="s">
        <v>491</v>
      </c>
      <c r="C259" s="72" t="s">
        <v>492</v>
      </c>
      <c r="D259" s="171">
        <f>D257+1</f>
        <v>211</v>
      </c>
      <c r="E259" s="182">
        <f t="shared" ref="E259:E271" si="17">G259</f>
        <v>39</v>
      </c>
      <c r="F259" s="182" t="s">
        <v>449</v>
      </c>
      <c r="G259" s="200">
        <v>39</v>
      </c>
      <c r="H259" s="175"/>
    </row>
    <row r="260" spans="1:8" x14ac:dyDescent="0.25">
      <c r="A260" s="267"/>
      <c r="B260" s="72" t="s">
        <v>493</v>
      </c>
      <c r="C260" s="72" t="s">
        <v>494</v>
      </c>
      <c r="D260" s="171">
        <f t="shared" ref="D260:D271" si="18">D259+1</f>
        <v>212</v>
      </c>
      <c r="E260" s="182">
        <v>90</v>
      </c>
      <c r="F260" s="182" t="s">
        <v>449</v>
      </c>
      <c r="G260" s="200">
        <v>90</v>
      </c>
      <c r="H260" s="175"/>
    </row>
    <row r="261" spans="1:8" x14ac:dyDescent="0.25">
      <c r="A261" s="267"/>
      <c r="B261" s="72" t="s">
        <v>495</v>
      </c>
      <c r="C261" s="72" t="s">
        <v>496</v>
      </c>
      <c r="D261" s="171">
        <f t="shared" si="18"/>
        <v>213</v>
      </c>
      <c r="E261" s="182">
        <f t="shared" si="17"/>
        <v>44</v>
      </c>
      <c r="F261" s="182" t="s">
        <v>449</v>
      </c>
      <c r="G261" s="200">
        <v>44</v>
      </c>
      <c r="H261" s="175"/>
    </row>
    <row r="262" spans="1:8" x14ac:dyDescent="0.25">
      <c r="A262" s="267"/>
      <c r="B262" s="72" t="s">
        <v>497</v>
      </c>
      <c r="C262" s="72" t="s">
        <v>498</v>
      </c>
      <c r="D262" s="171">
        <f t="shared" si="18"/>
        <v>214</v>
      </c>
      <c r="E262" s="182">
        <f t="shared" si="17"/>
        <v>44</v>
      </c>
      <c r="F262" s="182" t="s">
        <v>121</v>
      </c>
      <c r="G262" s="200">
        <v>44</v>
      </c>
      <c r="H262" s="175"/>
    </row>
    <row r="263" spans="1:8" x14ac:dyDescent="0.25">
      <c r="A263" s="267"/>
      <c r="B263" s="72" t="s">
        <v>499</v>
      </c>
      <c r="C263" s="72" t="s">
        <v>500</v>
      </c>
      <c r="D263" s="171">
        <f t="shared" si="18"/>
        <v>215</v>
      </c>
      <c r="E263" s="182">
        <f>G263</f>
        <v>44</v>
      </c>
      <c r="F263" s="182" t="s">
        <v>121</v>
      </c>
      <c r="G263" s="200">
        <v>44</v>
      </c>
      <c r="H263" s="175"/>
    </row>
    <row r="264" spans="1:8" x14ac:dyDescent="0.25">
      <c r="A264" s="267"/>
      <c r="B264" s="72" t="s">
        <v>501</v>
      </c>
      <c r="C264" s="72" t="s">
        <v>502</v>
      </c>
      <c r="D264" s="171">
        <f t="shared" si="18"/>
        <v>216</v>
      </c>
      <c r="E264" s="182">
        <v>0</v>
      </c>
      <c r="F264" s="182" t="s">
        <v>449</v>
      </c>
      <c r="G264" s="200">
        <v>0</v>
      </c>
      <c r="H264" s="175"/>
    </row>
    <row r="265" spans="1:8" x14ac:dyDescent="0.25">
      <c r="A265" s="267"/>
      <c r="B265" s="72" t="s">
        <v>503</v>
      </c>
      <c r="C265" s="72" t="s">
        <v>504</v>
      </c>
      <c r="D265" s="171">
        <f t="shared" si="18"/>
        <v>217</v>
      </c>
      <c r="E265" s="182">
        <v>0</v>
      </c>
      <c r="F265" s="182" t="s">
        <v>449</v>
      </c>
      <c r="G265" s="200">
        <v>0</v>
      </c>
      <c r="H265" s="175"/>
    </row>
    <row r="266" spans="1:8" x14ac:dyDescent="0.25">
      <c r="A266" s="267"/>
      <c r="B266" s="72" t="s">
        <v>505</v>
      </c>
      <c r="C266" s="72" t="s">
        <v>506</v>
      </c>
      <c r="D266" s="171">
        <f t="shared" si="18"/>
        <v>218</v>
      </c>
      <c r="E266" s="182">
        <v>0</v>
      </c>
      <c r="F266" s="182" t="s">
        <v>449</v>
      </c>
      <c r="G266" s="200">
        <v>0</v>
      </c>
      <c r="H266" s="175"/>
    </row>
    <row r="267" spans="1:8" x14ac:dyDescent="0.25">
      <c r="A267" s="267"/>
      <c r="B267" s="72" t="s">
        <v>507</v>
      </c>
      <c r="C267" s="72" t="s">
        <v>508</v>
      </c>
      <c r="D267" s="171">
        <f t="shared" si="18"/>
        <v>219</v>
      </c>
      <c r="E267" s="182">
        <f t="shared" si="17"/>
        <v>44</v>
      </c>
      <c r="F267" s="182" t="s">
        <v>449</v>
      </c>
      <c r="G267" s="200">
        <v>44</v>
      </c>
      <c r="H267" s="175"/>
    </row>
    <row r="268" spans="1:8" x14ac:dyDescent="0.25">
      <c r="A268" s="267"/>
      <c r="B268" s="72" t="s">
        <v>509</v>
      </c>
      <c r="C268" s="72" t="s">
        <v>510</v>
      </c>
      <c r="D268" s="171">
        <f t="shared" si="18"/>
        <v>220</v>
      </c>
      <c r="E268" s="182">
        <f>G268</f>
        <v>44</v>
      </c>
      <c r="F268" s="182" t="s">
        <v>449</v>
      </c>
      <c r="G268" s="200">
        <v>44</v>
      </c>
      <c r="H268" s="175"/>
    </row>
    <row r="269" spans="1:8" x14ac:dyDescent="0.25">
      <c r="A269" s="267"/>
      <c r="B269" s="72" t="s">
        <v>511</v>
      </c>
      <c r="C269" s="72" t="s">
        <v>512</v>
      </c>
      <c r="D269" s="171">
        <f t="shared" si="18"/>
        <v>221</v>
      </c>
      <c r="E269" s="182">
        <f t="shared" si="17"/>
        <v>44</v>
      </c>
      <c r="F269" s="182" t="s">
        <v>449</v>
      </c>
      <c r="G269" s="200">
        <v>44</v>
      </c>
      <c r="H269" s="175"/>
    </row>
    <row r="270" spans="1:8" x14ac:dyDescent="0.25">
      <c r="A270" s="267"/>
      <c r="B270" s="72" t="s">
        <v>513</v>
      </c>
      <c r="C270" s="72" t="s">
        <v>514</v>
      </c>
      <c r="D270" s="171">
        <f t="shared" si="18"/>
        <v>222</v>
      </c>
      <c r="E270" s="182">
        <f t="shared" si="17"/>
        <v>44</v>
      </c>
      <c r="F270" s="182" t="s">
        <v>449</v>
      </c>
      <c r="G270" s="200">
        <v>44</v>
      </c>
      <c r="H270" s="175"/>
    </row>
    <row r="271" spans="1:8" x14ac:dyDescent="0.25">
      <c r="A271" s="267"/>
      <c r="B271" s="72" t="s">
        <v>515</v>
      </c>
      <c r="C271" s="72" t="s">
        <v>516</v>
      </c>
      <c r="D271" s="171">
        <f t="shared" si="18"/>
        <v>223</v>
      </c>
      <c r="E271" s="182">
        <f t="shared" si="17"/>
        <v>44</v>
      </c>
      <c r="F271" s="182" t="s">
        <v>121</v>
      </c>
      <c r="G271" s="200">
        <v>44</v>
      </c>
      <c r="H271" s="175"/>
    </row>
    <row r="272" spans="1:8" x14ac:dyDescent="0.25">
      <c r="A272" s="267"/>
      <c r="B272" s="62" t="s">
        <v>517</v>
      </c>
      <c r="C272" s="62" t="s">
        <v>518</v>
      </c>
      <c r="D272" s="170" t="s">
        <v>218</v>
      </c>
      <c r="E272" s="182">
        <f>G272</f>
        <v>39</v>
      </c>
      <c r="F272" s="182"/>
      <c r="G272" s="231">
        <f>MIN(G259:G261,G267:G270)</f>
        <v>39</v>
      </c>
      <c r="H272" s="175"/>
    </row>
    <row r="273" spans="1:8" x14ac:dyDescent="0.25">
      <c r="A273" s="267"/>
      <c r="B273" s="62" t="s">
        <v>517</v>
      </c>
      <c r="C273" s="62" t="s">
        <v>518</v>
      </c>
      <c r="D273" s="171">
        <f>D271+1</f>
        <v>224</v>
      </c>
      <c r="E273" s="182">
        <f>G273</f>
        <v>39</v>
      </c>
      <c r="F273" s="182" t="s">
        <v>449</v>
      </c>
      <c r="G273" s="219">
        <f>G272</f>
        <v>39</v>
      </c>
      <c r="H273" s="175"/>
    </row>
    <row r="274" spans="1:8" x14ac:dyDescent="0.25">
      <c r="A274" s="267"/>
      <c r="B274" s="62" t="s">
        <v>519</v>
      </c>
      <c r="C274" s="62" t="s">
        <v>520</v>
      </c>
      <c r="D274" s="170" t="s">
        <v>218</v>
      </c>
      <c r="E274" s="182">
        <f>G274</f>
        <v>42</v>
      </c>
      <c r="F274" s="182"/>
      <c r="G274" s="231">
        <f>G234</f>
        <v>42</v>
      </c>
      <c r="H274" s="175"/>
    </row>
    <row r="275" spans="1:8" x14ac:dyDescent="0.25">
      <c r="A275" s="267"/>
      <c r="B275" s="62" t="s">
        <v>519</v>
      </c>
      <c r="C275" s="62" t="s">
        <v>520</v>
      </c>
      <c r="D275" s="171">
        <f>D273+1</f>
        <v>225</v>
      </c>
      <c r="E275" s="182">
        <f>G275</f>
        <v>42</v>
      </c>
      <c r="F275" s="182" t="s">
        <v>449</v>
      </c>
      <c r="G275" s="219">
        <f>G274</f>
        <v>42</v>
      </c>
      <c r="H275" s="175"/>
    </row>
    <row r="276" spans="1:8" x14ac:dyDescent="0.25">
      <c r="A276" s="267"/>
      <c r="B276" s="61" t="s">
        <v>521</v>
      </c>
      <c r="C276" s="61" t="s">
        <v>522</v>
      </c>
      <c r="D276" s="170" t="s">
        <v>218</v>
      </c>
      <c r="E276" s="232"/>
      <c r="F276" s="172"/>
      <c r="G276" s="233">
        <f>G272/G274</f>
        <v>0.9285714285714286</v>
      </c>
      <c r="H276" s="175"/>
    </row>
    <row r="277" spans="1:8" x14ac:dyDescent="0.25">
      <c r="A277" s="268"/>
      <c r="B277" s="62" t="s">
        <v>521</v>
      </c>
      <c r="C277" s="62" t="s">
        <v>522</v>
      </c>
      <c r="D277" s="171">
        <f>D275+1</f>
        <v>226</v>
      </c>
      <c r="E277" s="217">
        <f>G277</f>
        <v>0.9285714285714286</v>
      </c>
      <c r="F277" s="182" t="s">
        <v>489</v>
      </c>
      <c r="G277" s="235">
        <f>G276</f>
        <v>0.9285714285714286</v>
      </c>
      <c r="H277" s="175"/>
    </row>
    <row r="278" spans="1:8" x14ac:dyDescent="0.25">
      <c r="A278" s="79"/>
      <c r="B278" s="74" t="s">
        <v>523</v>
      </c>
      <c r="C278" s="72"/>
      <c r="D278" s="24"/>
      <c r="E278" s="182"/>
      <c r="F278" s="182"/>
      <c r="G278" s="200"/>
      <c r="H278" s="175"/>
    </row>
    <row r="279" spans="1:8" x14ac:dyDescent="0.25">
      <c r="A279" s="266">
        <f>A259+1</f>
        <v>327</v>
      </c>
      <c r="B279" s="72" t="s">
        <v>524</v>
      </c>
      <c r="C279" s="72" t="s">
        <v>525</v>
      </c>
      <c r="D279" s="171">
        <f>D277+1</f>
        <v>227</v>
      </c>
      <c r="E279" s="182">
        <f>G279</f>
        <v>48</v>
      </c>
      <c r="F279" s="182" t="s">
        <v>449</v>
      </c>
      <c r="G279" s="200">
        <v>48</v>
      </c>
      <c r="H279" s="175"/>
    </row>
    <row r="280" spans="1:8" x14ac:dyDescent="0.25">
      <c r="A280" s="268"/>
      <c r="B280" s="72" t="s">
        <v>526</v>
      </c>
      <c r="C280" s="72" t="s">
        <v>527</v>
      </c>
      <c r="D280" s="171">
        <f>D279+1</f>
        <v>228</v>
      </c>
      <c r="E280" s="182">
        <f>G280</f>
        <v>48</v>
      </c>
      <c r="F280" s="182" t="s">
        <v>449</v>
      </c>
      <c r="G280" s="200">
        <v>48</v>
      </c>
      <c r="H280" s="175"/>
    </row>
    <row r="281" spans="1:8" x14ac:dyDescent="0.25">
      <c r="A281" s="318" t="s">
        <v>528</v>
      </c>
      <c r="B281" s="319"/>
      <c r="C281" s="320"/>
      <c r="D281" s="24"/>
      <c r="E281" s="182"/>
      <c r="F281" s="182"/>
      <c r="G281" s="200"/>
      <c r="H281" s="175"/>
    </row>
    <row r="282" spans="1:8" x14ac:dyDescent="0.25">
      <c r="A282" s="80"/>
      <c r="B282" s="81" t="s">
        <v>529</v>
      </c>
      <c r="C282" s="71"/>
      <c r="D282" s="24"/>
      <c r="E282" s="182"/>
      <c r="F282" s="182"/>
      <c r="G282" s="200"/>
      <c r="H282" s="175"/>
    </row>
    <row r="283" spans="1:8" x14ac:dyDescent="0.25">
      <c r="A283" s="266">
        <f>A279+1</f>
        <v>328</v>
      </c>
      <c r="B283" s="72" t="s">
        <v>530</v>
      </c>
      <c r="C283" s="72" t="s">
        <v>531</v>
      </c>
      <c r="D283" s="171">
        <f>D280+1</f>
        <v>229</v>
      </c>
      <c r="E283" s="182">
        <f t="shared" ref="E283:E294" si="19">G283</f>
        <v>2</v>
      </c>
      <c r="F283" s="182" t="s">
        <v>403</v>
      </c>
      <c r="G283" s="200">
        <v>2</v>
      </c>
      <c r="H283" s="175"/>
    </row>
    <row r="284" spans="1:8" x14ac:dyDescent="0.25">
      <c r="A284" s="267"/>
      <c r="B284" s="72" t="s">
        <v>532</v>
      </c>
      <c r="C284" s="72" t="s">
        <v>533</v>
      </c>
      <c r="D284" s="171">
        <f t="shared" ref="D284:D304" si="20">D283+1</f>
        <v>230</v>
      </c>
      <c r="E284" s="182">
        <f t="shared" si="19"/>
        <v>18</v>
      </c>
      <c r="F284" s="182" t="s">
        <v>121</v>
      </c>
      <c r="G284" s="200">
        <v>18</v>
      </c>
      <c r="H284" s="175"/>
    </row>
    <row r="285" spans="1:8" x14ac:dyDescent="0.25">
      <c r="A285" s="267"/>
      <c r="B285" s="72" t="s">
        <v>534</v>
      </c>
      <c r="C285" s="72" t="s">
        <v>535</v>
      </c>
      <c r="D285" s="171">
        <f t="shared" si="20"/>
        <v>231</v>
      </c>
      <c r="E285" s="217">
        <f t="shared" si="19"/>
        <v>300</v>
      </c>
      <c r="F285" s="182" t="s">
        <v>301</v>
      </c>
      <c r="G285" s="196">
        <v>300</v>
      </c>
      <c r="H285" s="175"/>
    </row>
    <row r="286" spans="1:8" x14ac:dyDescent="0.25">
      <c r="A286" s="268"/>
      <c r="B286" s="72" t="s">
        <v>536</v>
      </c>
      <c r="C286" s="72" t="s">
        <v>537</v>
      </c>
      <c r="D286" s="171">
        <f t="shared" si="20"/>
        <v>232</v>
      </c>
      <c r="E286" s="182">
        <f t="shared" si="19"/>
        <v>5</v>
      </c>
      <c r="F286" s="182" t="s">
        <v>304</v>
      </c>
      <c r="G286" s="197">
        <v>5</v>
      </c>
      <c r="H286" s="175"/>
    </row>
    <row r="287" spans="1:8" x14ac:dyDescent="0.25">
      <c r="A287" s="266">
        <f>A283+1</f>
        <v>329</v>
      </c>
      <c r="B287" s="72" t="s">
        <v>538</v>
      </c>
      <c r="C287" s="72" t="s">
        <v>539</v>
      </c>
      <c r="D287" s="171">
        <f t="shared" si="20"/>
        <v>233</v>
      </c>
      <c r="E287" s="182">
        <f t="shared" si="19"/>
        <v>0</v>
      </c>
      <c r="F287" s="182" t="s">
        <v>403</v>
      </c>
      <c r="G287" s="200">
        <v>0</v>
      </c>
      <c r="H287" s="175"/>
    </row>
    <row r="288" spans="1:8" x14ac:dyDescent="0.25">
      <c r="A288" s="267"/>
      <c r="B288" s="72" t="s">
        <v>540</v>
      </c>
      <c r="C288" s="72" t="s">
        <v>541</v>
      </c>
      <c r="D288" s="171">
        <f t="shared" si="20"/>
        <v>234</v>
      </c>
      <c r="E288" s="182">
        <f t="shared" si="19"/>
        <v>0</v>
      </c>
      <c r="F288" s="182" t="s">
        <v>121</v>
      </c>
      <c r="G288" s="200">
        <v>0</v>
      </c>
      <c r="H288" s="175"/>
    </row>
    <row r="289" spans="1:8" x14ac:dyDescent="0.25">
      <c r="A289" s="267"/>
      <c r="B289" s="72" t="s">
        <v>542</v>
      </c>
      <c r="C289" s="72" t="s">
        <v>543</v>
      </c>
      <c r="D289" s="171">
        <f t="shared" si="20"/>
        <v>235</v>
      </c>
      <c r="E289" s="217">
        <f t="shared" si="19"/>
        <v>5000</v>
      </c>
      <c r="F289" s="182" t="s">
        <v>301</v>
      </c>
      <c r="G289" s="196">
        <v>5000</v>
      </c>
      <c r="H289" s="175"/>
    </row>
    <row r="290" spans="1:8" x14ac:dyDescent="0.25">
      <c r="A290" s="268"/>
      <c r="B290" s="72" t="s">
        <v>544</v>
      </c>
      <c r="C290" s="72" t="s">
        <v>545</v>
      </c>
      <c r="D290" s="171">
        <f t="shared" si="20"/>
        <v>236</v>
      </c>
      <c r="E290" s="182">
        <f t="shared" si="19"/>
        <v>15</v>
      </c>
      <c r="F290" s="182" t="s">
        <v>304</v>
      </c>
      <c r="G290" s="197">
        <v>15</v>
      </c>
      <c r="H290" s="175"/>
    </row>
    <row r="291" spans="1:8" x14ac:dyDescent="0.25">
      <c r="A291" s="266">
        <f>A287+1</f>
        <v>330</v>
      </c>
      <c r="B291" s="72" t="s">
        <v>546</v>
      </c>
      <c r="C291" s="72" t="s">
        <v>547</v>
      </c>
      <c r="D291" s="171">
        <f t="shared" si="20"/>
        <v>237</v>
      </c>
      <c r="E291" s="182">
        <f t="shared" si="19"/>
        <v>0</v>
      </c>
      <c r="F291" s="182" t="s">
        <v>403</v>
      </c>
      <c r="G291" s="200">
        <v>0</v>
      </c>
      <c r="H291" s="175"/>
    </row>
    <row r="292" spans="1:8" x14ac:dyDescent="0.25">
      <c r="A292" s="267"/>
      <c r="B292" s="72" t="s">
        <v>548</v>
      </c>
      <c r="C292" s="72" t="s">
        <v>549</v>
      </c>
      <c r="D292" s="171">
        <f t="shared" si="20"/>
        <v>238</v>
      </c>
      <c r="E292" s="182">
        <f t="shared" si="19"/>
        <v>0</v>
      </c>
      <c r="F292" s="182" t="s">
        <v>121</v>
      </c>
      <c r="G292" s="200">
        <v>0</v>
      </c>
      <c r="H292" s="175"/>
    </row>
    <row r="293" spans="1:8" x14ac:dyDescent="0.25">
      <c r="A293" s="267"/>
      <c r="B293" s="72" t="s">
        <v>550</v>
      </c>
      <c r="C293" s="72" t="s">
        <v>551</v>
      </c>
      <c r="D293" s="171">
        <f t="shared" si="20"/>
        <v>239</v>
      </c>
      <c r="E293" s="217">
        <f t="shared" si="19"/>
        <v>5000</v>
      </c>
      <c r="F293" s="182" t="s">
        <v>301</v>
      </c>
      <c r="G293" s="196">
        <v>5000</v>
      </c>
      <c r="H293" s="175"/>
    </row>
    <row r="294" spans="1:8" x14ac:dyDescent="0.25">
      <c r="A294" s="267"/>
      <c r="B294" s="72" t="s">
        <v>552</v>
      </c>
      <c r="C294" s="72" t="s">
        <v>553</v>
      </c>
      <c r="D294" s="171">
        <f t="shared" si="20"/>
        <v>240</v>
      </c>
      <c r="E294" s="182">
        <f t="shared" si="19"/>
        <v>15</v>
      </c>
      <c r="F294" s="182" t="s">
        <v>304</v>
      </c>
      <c r="G294" s="197">
        <v>15</v>
      </c>
      <c r="H294" s="175"/>
    </row>
    <row r="295" spans="1:8" x14ac:dyDescent="0.25">
      <c r="A295" s="267"/>
      <c r="B295" s="72" t="s">
        <v>554</v>
      </c>
      <c r="C295" s="72" t="s">
        <v>555</v>
      </c>
      <c r="D295" s="171">
        <f t="shared" si="20"/>
        <v>241</v>
      </c>
      <c r="E295" s="182">
        <v>0</v>
      </c>
      <c r="F295" s="182" t="s">
        <v>121</v>
      </c>
      <c r="G295" s="200">
        <v>0</v>
      </c>
      <c r="H295" s="175"/>
    </row>
    <row r="296" spans="1:8" x14ac:dyDescent="0.25">
      <c r="A296" s="267"/>
      <c r="B296" s="72" t="s">
        <v>556</v>
      </c>
      <c r="C296" s="72" t="s">
        <v>557</v>
      </c>
      <c r="D296" s="171">
        <f t="shared" si="20"/>
        <v>242</v>
      </c>
      <c r="E296" s="182">
        <f>G296</f>
        <v>1</v>
      </c>
      <c r="F296" s="182" t="s">
        <v>121</v>
      </c>
      <c r="G296" s="200">
        <v>1</v>
      </c>
      <c r="H296" s="175"/>
    </row>
    <row r="297" spans="1:8" x14ac:dyDescent="0.25">
      <c r="A297" s="267"/>
      <c r="B297" s="72" t="s">
        <v>558</v>
      </c>
      <c r="C297" s="72" t="s">
        <v>559</v>
      </c>
      <c r="D297" s="171">
        <f t="shared" si="20"/>
        <v>243</v>
      </c>
      <c r="E297" s="182">
        <f>G297</f>
        <v>0</v>
      </c>
      <c r="F297" s="182" t="s">
        <v>121</v>
      </c>
      <c r="G297" s="200">
        <v>0</v>
      </c>
      <c r="H297" s="175"/>
    </row>
    <row r="298" spans="1:8" x14ac:dyDescent="0.25">
      <c r="A298" s="267"/>
      <c r="B298" s="72" t="s">
        <v>560</v>
      </c>
      <c r="C298" s="72" t="s">
        <v>561</v>
      </c>
      <c r="D298" s="171">
        <f t="shared" si="20"/>
        <v>244</v>
      </c>
      <c r="E298" s="182">
        <f>G298</f>
        <v>0</v>
      </c>
      <c r="F298" s="182" t="s">
        <v>121</v>
      </c>
      <c r="G298" s="200">
        <v>0</v>
      </c>
      <c r="H298" s="175"/>
    </row>
    <row r="299" spans="1:8" x14ac:dyDescent="0.25">
      <c r="A299" s="267"/>
      <c r="B299" s="72" t="s">
        <v>562</v>
      </c>
      <c r="C299" s="72" t="s">
        <v>563</v>
      </c>
      <c r="D299" s="171">
        <f t="shared" si="20"/>
        <v>245</v>
      </c>
      <c r="E299" s="182">
        <v>0</v>
      </c>
      <c r="F299" s="182" t="s">
        <v>121</v>
      </c>
      <c r="G299" s="200">
        <v>0</v>
      </c>
      <c r="H299" s="175"/>
    </row>
    <row r="300" spans="1:8" x14ac:dyDescent="0.25">
      <c r="A300" s="267"/>
      <c r="B300" s="72" t="s">
        <v>564</v>
      </c>
      <c r="C300" s="72" t="s">
        <v>565</v>
      </c>
      <c r="D300" s="171">
        <f t="shared" si="20"/>
        <v>246</v>
      </c>
      <c r="E300" s="182">
        <v>2</v>
      </c>
      <c r="F300" s="182" t="s">
        <v>121</v>
      </c>
      <c r="G300" s="200">
        <v>2</v>
      </c>
      <c r="H300" s="175"/>
    </row>
    <row r="301" spans="1:8" x14ac:dyDescent="0.25">
      <c r="A301" s="267"/>
      <c r="B301" s="72" t="s">
        <v>566</v>
      </c>
      <c r="C301" s="72" t="s">
        <v>567</v>
      </c>
      <c r="D301" s="171">
        <f t="shared" si="20"/>
        <v>247</v>
      </c>
      <c r="E301" s="182">
        <v>0</v>
      </c>
      <c r="F301" s="182" t="s">
        <v>121</v>
      </c>
      <c r="G301" s="200">
        <v>0</v>
      </c>
      <c r="H301" s="175"/>
    </row>
    <row r="302" spans="1:8" x14ac:dyDescent="0.25">
      <c r="A302" s="267"/>
      <c r="B302" s="72" t="s">
        <v>568</v>
      </c>
      <c r="C302" s="72" t="s">
        <v>569</v>
      </c>
      <c r="D302" s="171">
        <f t="shared" si="20"/>
        <v>248</v>
      </c>
      <c r="E302" s="182">
        <v>0</v>
      </c>
      <c r="F302" s="182" t="s">
        <v>121</v>
      </c>
      <c r="G302" s="200">
        <v>0</v>
      </c>
      <c r="H302" s="175"/>
    </row>
    <row r="303" spans="1:8" x14ac:dyDescent="0.25">
      <c r="A303" s="267"/>
      <c r="B303" s="72" t="s">
        <v>570</v>
      </c>
      <c r="C303" s="72" t="s">
        <v>571</v>
      </c>
      <c r="D303" s="171">
        <f t="shared" si="20"/>
        <v>249</v>
      </c>
      <c r="E303" s="182">
        <v>0</v>
      </c>
      <c r="F303" s="182" t="s">
        <v>121</v>
      </c>
      <c r="G303" s="200">
        <v>0</v>
      </c>
      <c r="H303" s="175"/>
    </row>
    <row r="304" spans="1:8" x14ac:dyDescent="0.25">
      <c r="A304" s="268"/>
      <c r="B304" s="72" t="s">
        <v>572</v>
      </c>
      <c r="C304" s="72" t="s">
        <v>573</v>
      </c>
      <c r="D304" s="171">
        <f t="shared" si="20"/>
        <v>250</v>
      </c>
      <c r="E304" s="182">
        <v>0</v>
      </c>
      <c r="F304" s="182" t="s">
        <v>121</v>
      </c>
      <c r="G304" s="200">
        <v>0</v>
      </c>
      <c r="H304" s="175"/>
    </row>
    <row r="305" spans="1:8" x14ac:dyDescent="0.25">
      <c r="A305" s="82"/>
      <c r="B305" s="68" t="s">
        <v>574</v>
      </c>
      <c r="C305" s="71"/>
      <c r="D305" s="24"/>
      <c r="E305" s="182"/>
      <c r="F305" s="182"/>
      <c r="G305" s="200"/>
      <c r="H305" s="175"/>
    </row>
    <row r="306" spans="1:8" x14ac:dyDescent="0.25">
      <c r="A306" s="82">
        <f>A291+1</f>
        <v>331</v>
      </c>
      <c r="B306" s="72" t="s">
        <v>575</v>
      </c>
      <c r="C306" s="72" t="s">
        <v>576</v>
      </c>
      <c r="D306" s="171">
        <f>D304+1</f>
        <v>251</v>
      </c>
      <c r="E306" s="182">
        <f>G306</f>
        <v>2</v>
      </c>
      <c r="F306" s="182"/>
      <c r="G306" s="200">
        <v>2</v>
      </c>
      <c r="H306" s="175"/>
    </row>
    <row r="307" spans="1:8" x14ac:dyDescent="0.25">
      <c r="A307" s="266">
        <f>A306+1</f>
        <v>332</v>
      </c>
      <c r="B307" s="72" t="s">
        <v>577</v>
      </c>
      <c r="C307" s="72" t="s">
        <v>578</v>
      </c>
      <c r="D307" s="171">
        <f>D306+1</f>
        <v>252</v>
      </c>
      <c r="E307" s="182">
        <f>G307</f>
        <v>0</v>
      </c>
      <c r="F307" s="182"/>
      <c r="G307" s="200">
        <v>0</v>
      </c>
      <c r="H307" s="175"/>
    </row>
    <row r="308" spans="1:8" x14ac:dyDescent="0.25">
      <c r="A308" s="268"/>
      <c r="B308" s="72" t="s">
        <v>579</v>
      </c>
      <c r="C308" s="72" t="s">
        <v>580</v>
      </c>
      <c r="D308" s="171">
        <f>D307+1</f>
        <v>253</v>
      </c>
      <c r="E308" s="182">
        <f>G308</f>
        <v>0</v>
      </c>
      <c r="F308" s="182" t="s">
        <v>449</v>
      </c>
      <c r="G308" s="200">
        <v>0</v>
      </c>
      <c r="H308" s="175"/>
    </row>
    <row r="309" spans="1:8" x14ac:dyDescent="0.25">
      <c r="A309" s="266">
        <f>A307+1</f>
        <v>333</v>
      </c>
      <c r="B309" s="72" t="s">
        <v>581</v>
      </c>
      <c r="C309" s="72" t="s">
        <v>582</v>
      </c>
      <c r="D309" s="171">
        <f>D308+1</f>
        <v>254</v>
      </c>
      <c r="E309" s="182">
        <f>G309</f>
        <v>0</v>
      </c>
      <c r="F309" s="182"/>
      <c r="G309" s="200">
        <v>0</v>
      </c>
      <c r="H309" s="175"/>
    </row>
    <row r="310" spans="1:8" x14ac:dyDescent="0.25">
      <c r="A310" s="268"/>
      <c r="B310" s="72" t="s">
        <v>583</v>
      </c>
      <c r="C310" s="72" t="s">
        <v>584</v>
      </c>
      <c r="D310" s="171">
        <f>D309+1</f>
        <v>255</v>
      </c>
      <c r="E310" s="182">
        <f>G310</f>
        <v>0</v>
      </c>
      <c r="F310" s="182" t="s">
        <v>449</v>
      </c>
      <c r="G310" s="200">
        <v>0</v>
      </c>
      <c r="H310" s="175"/>
    </row>
    <row r="311" spans="1:8" x14ac:dyDescent="0.25">
      <c r="A311" s="82"/>
      <c r="B311" s="68" t="s">
        <v>585</v>
      </c>
      <c r="C311" s="71"/>
      <c r="D311" s="24"/>
      <c r="E311" s="182"/>
      <c r="F311" s="182"/>
      <c r="G311" s="200"/>
      <c r="H311" s="175"/>
    </row>
    <row r="312" spans="1:8" x14ac:dyDescent="0.25">
      <c r="A312" s="266">
        <f>A309+1</f>
        <v>334</v>
      </c>
      <c r="B312" s="72" t="s">
        <v>586</v>
      </c>
      <c r="C312" s="72" t="s">
        <v>587</v>
      </c>
      <c r="D312" s="171">
        <f>D310+1</f>
        <v>256</v>
      </c>
      <c r="E312" s="182">
        <f t="shared" ref="E312:E322" si="21">G312</f>
        <v>0</v>
      </c>
      <c r="F312" s="182"/>
      <c r="G312" s="200">
        <v>0</v>
      </c>
      <c r="H312" s="175"/>
    </row>
    <row r="313" spans="1:8" s="64" customFormat="1" x14ac:dyDescent="0.25">
      <c r="A313" s="267"/>
      <c r="B313" s="72" t="s">
        <v>588</v>
      </c>
      <c r="C313" s="72" t="s">
        <v>589</v>
      </c>
      <c r="D313" s="171">
        <f t="shared" ref="D313:D331" si="22">D312+1</f>
        <v>257</v>
      </c>
      <c r="E313" s="182">
        <f t="shared" si="21"/>
        <v>0</v>
      </c>
      <c r="F313" s="182" t="s">
        <v>403</v>
      </c>
      <c r="G313" s="200">
        <v>0</v>
      </c>
      <c r="H313" s="175"/>
    </row>
    <row r="314" spans="1:8" s="64" customFormat="1" x14ac:dyDescent="0.25">
      <c r="A314" s="267"/>
      <c r="B314" s="72" t="s">
        <v>590</v>
      </c>
      <c r="C314" s="72" t="s">
        <v>591</v>
      </c>
      <c r="D314" s="171">
        <f t="shared" si="22"/>
        <v>258</v>
      </c>
      <c r="E314" s="182">
        <f t="shared" si="21"/>
        <v>0</v>
      </c>
      <c r="F314" s="182" t="s">
        <v>403</v>
      </c>
      <c r="G314" s="200">
        <v>0</v>
      </c>
      <c r="H314" s="175"/>
    </row>
    <row r="315" spans="1:8" x14ac:dyDescent="0.25">
      <c r="A315" s="267"/>
      <c r="B315" s="72" t="s">
        <v>592</v>
      </c>
      <c r="C315" s="72" t="s">
        <v>593</v>
      </c>
      <c r="D315" s="171">
        <f t="shared" si="22"/>
        <v>259</v>
      </c>
      <c r="E315" s="217">
        <f t="shared" si="21"/>
        <v>0</v>
      </c>
      <c r="F315" s="182" t="s">
        <v>301</v>
      </c>
      <c r="G315" s="196">
        <v>0</v>
      </c>
      <c r="H315" s="175"/>
    </row>
    <row r="316" spans="1:8" x14ac:dyDescent="0.25">
      <c r="A316" s="267"/>
      <c r="B316" s="72" t="s">
        <v>594</v>
      </c>
      <c r="C316" s="72" t="s">
        <v>595</v>
      </c>
      <c r="D316" s="171">
        <f t="shared" si="22"/>
        <v>260</v>
      </c>
      <c r="E316" s="182">
        <f t="shared" si="21"/>
        <v>0</v>
      </c>
      <c r="F316" s="182" t="s">
        <v>304</v>
      </c>
      <c r="G316" s="200">
        <v>0</v>
      </c>
      <c r="H316" s="175"/>
    </row>
    <row r="317" spans="1:8" x14ac:dyDescent="0.25">
      <c r="A317" s="267"/>
      <c r="B317" s="72" t="s">
        <v>596</v>
      </c>
      <c r="C317" s="72" t="s">
        <v>597</v>
      </c>
      <c r="D317" s="171">
        <f t="shared" si="22"/>
        <v>261</v>
      </c>
      <c r="E317" s="182">
        <f t="shared" si="21"/>
        <v>1</v>
      </c>
      <c r="F317" s="182"/>
      <c r="G317" s="200">
        <v>1</v>
      </c>
      <c r="H317" s="175"/>
    </row>
    <row r="318" spans="1:8" x14ac:dyDescent="0.25">
      <c r="A318" s="267"/>
      <c r="B318" s="72" t="s">
        <v>598</v>
      </c>
      <c r="C318" s="72" t="s">
        <v>599</v>
      </c>
      <c r="D318" s="171">
        <f t="shared" si="22"/>
        <v>262</v>
      </c>
      <c r="E318" s="195">
        <f t="shared" si="21"/>
        <v>500</v>
      </c>
      <c r="F318" s="182" t="s">
        <v>301</v>
      </c>
      <c r="G318" s="196">
        <v>500</v>
      </c>
      <c r="H318" s="175"/>
    </row>
    <row r="319" spans="1:8" x14ac:dyDescent="0.25">
      <c r="A319" s="267"/>
      <c r="B319" s="72" t="s">
        <v>600</v>
      </c>
      <c r="C319" s="72" t="s">
        <v>601</v>
      </c>
      <c r="D319" s="171">
        <f t="shared" si="22"/>
        <v>263</v>
      </c>
      <c r="E319" s="182">
        <f t="shared" si="21"/>
        <v>1</v>
      </c>
      <c r="F319" s="182"/>
      <c r="G319" s="200">
        <v>1</v>
      </c>
      <c r="H319" s="175"/>
    </row>
    <row r="320" spans="1:8" x14ac:dyDescent="0.25">
      <c r="A320" s="267"/>
      <c r="B320" s="72" t="s">
        <v>602</v>
      </c>
      <c r="C320" s="72" t="s">
        <v>603</v>
      </c>
      <c r="D320" s="171">
        <f t="shared" si="22"/>
        <v>264</v>
      </c>
      <c r="E320" s="195">
        <f t="shared" si="21"/>
        <v>500</v>
      </c>
      <c r="F320" s="182" t="s">
        <v>301</v>
      </c>
      <c r="G320" s="196">
        <v>500</v>
      </c>
      <c r="H320" s="175"/>
    </row>
    <row r="321" spans="1:9" x14ac:dyDescent="0.25">
      <c r="A321" s="267"/>
      <c r="B321" s="72" t="s">
        <v>604</v>
      </c>
      <c r="C321" s="72" t="s">
        <v>605</v>
      </c>
      <c r="D321" s="171">
        <f t="shared" si="22"/>
        <v>265</v>
      </c>
      <c r="E321" s="182">
        <f t="shared" si="21"/>
        <v>0</v>
      </c>
      <c r="F321" s="182"/>
      <c r="G321" s="200">
        <v>0</v>
      </c>
      <c r="H321" s="175"/>
    </row>
    <row r="322" spans="1:9" x14ac:dyDescent="0.25">
      <c r="A322" s="267"/>
      <c r="B322" s="72" t="s">
        <v>606</v>
      </c>
      <c r="C322" s="72" t="s">
        <v>607</v>
      </c>
      <c r="D322" s="171">
        <f t="shared" si="22"/>
        <v>266</v>
      </c>
      <c r="E322" s="195">
        <f t="shared" si="21"/>
        <v>0</v>
      </c>
      <c r="F322" s="182" t="s">
        <v>301</v>
      </c>
      <c r="G322" s="196">
        <v>0</v>
      </c>
      <c r="H322" s="175"/>
    </row>
    <row r="323" spans="1:9" x14ac:dyDescent="0.25">
      <c r="A323" s="267"/>
      <c r="B323" s="72" t="s">
        <v>608</v>
      </c>
      <c r="C323" s="72" t="s">
        <v>609</v>
      </c>
      <c r="D323" s="171">
        <f t="shared" si="22"/>
        <v>267</v>
      </c>
      <c r="E323" s="182">
        <v>0</v>
      </c>
      <c r="F323" s="182" t="s">
        <v>121</v>
      </c>
      <c r="G323" s="200">
        <v>0</v>
      </c>
      <c r="H323" s="175"/>
    </row>
    <row r="324" spans="1:9" x14ac:dyDescent="0.25">
      <c r="A324" s="267"/>
      <c r="B324" s="72" t="s">
        <v>610</v>
      </c>
      <c r="C324" s="72" t="s">
        <v>611</v>
      </c>
      <c r="D324" s="171">
        <f t="shared" si="22"/>
        <v>268</v>
      </c>
      <c r="E324" s="182">
        <v>6</v>
      </c>
      <c r="F324" s="182" t="s">
        <v>121</v>
      </c>
      <c r="G324" s="200">
        <v>6</v>
      </c>
      <c r="H324" s="175"/>
    </row>
    <row r="325" spans="1:9" x14ac:dyDescent="0.25">
      <c r="A325" s="267"/>
      <c r="B325" s="72" t="s">
        <v>612</v>
      </c>
      <c r="C325" s="72" t="s">
        <v>613</v>
      </c>
      <c r="D325" s="171">
        <f t="shared" si="22"/>
        <v>269</v>
      </c>
      <c r="E325" s="182">
        <f t="shared" ref="E325:E331" si="23">G325</f>
        <v>3</v>
      </c>
      <c r="F325" s="182" t="s">
        <v>121</v>
      </c>
      <c r="G325" s="200">
        <v>3</v>
      </c>
      <c r="H325" s="175"/>
    </row>
    <row r="326" spans="1:9" x14ac:dyDescent="0.25">
      <c r="A326" s="268"/>
      <c r="B326" s="72" t="s">
        <v>614</v>
      </c>
      <c r="C326" s="72" t="s">
        <v>615</v>
      </c>
      <c r="D326" s="171">
        <f t="shared" si="22"/>
        <v>270</v>
      </c>
      <c r="E326" s="182">
        <f t="shared" si="23"/>
        <v>0</v>
      </c>
      <c r="F326" s="182" t="s">
        <v>121</v>
      </c>
      <c r="G326" s="200">
        <v>0</v>
      </c>
      <c r="H326" s="175"/>
    </row>
    <row r="327" spans="1:9" s="26" customFormat="1" x14ac:dyDescent="0.25">
      <c r="A327" s="83"/>
      <c r="B327" s="84" t="s">
        <v>616</v>
      </c>
      <c r="C327" s="84" t="s">
        <v>617</v>
      </c>
      <c r="D327" s="171">
        <f t="shared" si="22"/>
        <v>271</v>
      </c>
      <c r="E327" s="236">
        <f t="shared" si="23"/>
        <v>0</v>
      </c>
      <c r="F327" s="236" t="s">
        <v>403</v>
      </c>
      <c r="G327" s="237">
        <v>0</v>
      </c>
      <c r="H327" s="175" t="s">
        <v>175</v>
      </c>
      <c r="I327" s="36"/>
    </row>
    <row r="328" spans="1:9" x14ac:dyDescent="0.25">
      <c r="A328" s="82">
        <f>A312+1</f>
        <v>335</v>
      </c>
      <c r="B328" s="72" t="s">
        <v>618</v>
      </c>
      <c r="C328" s="72" t="s">
        <v>619</v>
      </c>
      <c r="D328" s="171">
        <f t="shared" si="22"/>
        <v>272</v>
      </c>
      <c r="E328" s="182">
        <f t="shared" si="23"/>
        <v>0</v>
      </c>
      <c r="F328" s="182"/>
      <c r="G328" s="200">
        <v>0</v>
      </c>
      <c r="H328" s="175"/>
    </row>
    <row r="329" spans="1:9" x14ac:dyDescent="0.25">
      <c r="A329" s="266">
        <f>A328+1</f>
        <v>336</v>
      </c>
      <c r="B329" s="72" t="s">
        <v>620</v>
      </c>
      <c r="C329" s="72" t="s">
        <v>621</v>
      </c>
      <c r="D329" s="171">
        <f t="shared" si="22"/>
        <v>273</v>
      </c>
      <c r="E329" s="182">
        <f t="shared" si="23"/>
        <v>0</v>
      </c>
      <c r="F329" s="182" t="s">
        <v>403</v>
      </c>
      <c r="G329" s="200">
        <v>0</v>
      </c>
      <c r="H329" s="175"/>
    </row>
    <row r="330" spans="1:9" x14ac:dyDescent="0.25">
      <c r="A330" s="268"/>
      <c r="B330" s="72" t="s">
        <v>622</v>
      </c>
      <c r="C330" s="72" t="s">
        <v>623</v>
      </c>
      <c r="D330" s="171">
        <f t="shared" si="22"/>
        <v>274</v>
      </c>
      <c r="E330" s="182">
        <f t="shared" si="23"/>
        <v>14000</v>
      </c>
      <c r="F330" s="182" t="s">
        <v>301</v>
      </c>
      <c r="G330" s="196">
        <v>14000</v>
      </c>
      <c r="H330" s="175"/>
    </row>
    <row r="331" spans="1:9" x14ac:dyDescent="0.25">
      <c r="A331" s="82">
        <f>A329+1</f>
        <v>337</v>
      </c>
      <c r="B331" s="85" t="s">
        <v>624</v>
      </c>
      <c r="C331" s="72" t="s">
        <v>625</v>
      </c>
      <c r="D331" s="171">
        <f t="shared" si="22"/>
        <v>275</v>
      </c>
      <c r="E331" s="182">
        <f t="shared" si="23"/>
        <v>0</v>
      </c>
      <c r="F331" s="182"/>
      <c r="G331" s="200">
        <v>0</v>
      </c>
      <c r="H331" s="175"/>
    </row>
    <row r="332" spans="1:9" x14ac:dyDescent="0.25">
      <c r="A332" s="82"/>
      <c r="B332" s="68" t="s">
        <v>626</v>
      </c>
      <c r="C332" s="71"/>
      <c r="D332" s="24"/>
      <c r="E332" s="182"/>
      <c r="F332" s="182"/>
      <c r="G332" s="200"/>
      <c r="H332" s="175"/>
    </row>
    <row r="333" spans="1:9" x14ac:dyDescent="0.25">
      <c r="A333" s="266">
        <f>A331+1</f>
        <v>338</v>
      </c>
      <c r="B333" s="72" t="s">
        <v>627</v>
      </c>
      <c r="C333" s="72" t="s">
        <v>628</v>
      </c>
      <c r="D333" s="171">
        <f>D331+1</f>
        <v>276</v>
      </c>
      <c r="E333" s="182">
        <f>G333</f>
        <v>1</v>
      </c>
      <c r="F333" s="182"/>
      <c r="G333" s="200">
        <v>1</v>
      </c>
      <c r="H333" s="175"/>
    </row>
    <row r="334" spans="1:9" x14ac:dyDescent="0.25">
      <c r="A334" s="268"/>
      <c r="B334" s="72" t="s">
        <v>629</v>
      </c>
      <c r="C334" s="72" t="s">
        <v>630</v>
      </c>
      <c r="D334" s="171">
        <f>D333+1</f>
        <v>277</v>
      </c>
      <c r="E334" s="182">
        <f>G334</f>
        <v>1</v>
      </c>
      <c r="F334" s="182"/>
      <c r="G334" s="200">
        <v>1</v>
      </c>
      <c r="H334" s="175"/>
    </row>
    <row r="335" spans="1:9" x14ac:dyDescent="0.25">
      <c r="A335" s="82"/>
      <c r="B335" s="68" t="s">
        <v>631</v>
      </c>
      <c r="C335" s="71"/>
      <c r="D335" s="24"/>
      <c r="E335" s="182"/>
      <c r="F335" s="182"/>
      <c r="G335" s="200"/>
      <c r="H335" s="175"/>
    </row>
    <row r="336" spans="1:9" x14ac:dyDescent="0.25">
      <c r="A336" s="266">
        <f>A333+1</f>
        <v>339</v>
      </c>
      <c r="B336" s="72" t="s">
        <v>632</v>
      </c>
      <c r="C336" s="72" t="s">
        <v>633</v>
      </c>
      <c r="D336" s="171">
        <f>D334+1</f>
        <v>278</v>
      </c>
      <c r="E336" s="182">
        <f>G336</f>
        <v>1</v>
      </c>
      <c r="F336" s="182"/>
      <c r="G336" s="200">
        <v>1</v>
      </c>
      <c r="H336" s="175"/>
    </row>
    <row r="337" spans="1:8" x14ac:dyDescent="0.25">
      <c r="A337" s="268"/>
      <c r="B337" s="72" t="s">
        <v>634</v>
      </c>
      <c r="C337" s="72" t="s">
        <v>635</v>
      </c>
      <c r="D337" s="171">
        <f t="shared" ref="D337:D365" si="24">D336+1</f>
        <v>279</v>
      </c>
      <c r="E337" s="182">
        <f>G337</f>
        <v>48</v>
      </c>
      <c r="F337" s="182" t="s">
        <v>636</v>
      </c>
      <c r="G337" s="200">
        <v>48</v>
      </c>
      <c r="H337" s="175"/>
    </row>
    <row r="338" spans="1:8" x14ac:dyDescent="0.25">
      <c r="A338" s="266">
        <f>A336+1</f>
        <v>340</v>
      </c>
      <c r="B338" s="72" t="s">
        <v>637</v>
      </c>
      <c r="C338" s="72" t="s">
        <v>638</v>
      </c>
      <c r="D338" s="171">
        <f t="shared" si="24"/>
        <v>280</v>
      </c>
      <c r="E338" s="182">
        <f>G338</f>
        <v>1</v>
      </c>
      <c r="F338" s="182"/>
      <c r="G338" s="200">
        <v>1</v>
      </c>
      <c r="H338" s="175"/>
    </row>
    <row r="339" spans="1:8" x14ac:dyDescent="0.25">
      <c r="A339" s="268"/>
      <c r="B339" s="72" t="s">
        <v>639</v>
      </c>
      <c r="C339" s="72" t="s">
        <v>640</v>
      </c>
      <c r="D339" s="171">
        <f t="shared" si="24"/>
        <v>281</v>
      </c>
      <c r="E339" s="182">
        <f>G339</f>
        <v>1</v>
      </c>
      <c r="F339" s="182"/>
      <c r="G339" s="200">
        <v>1</v>
      </c>
      <c r="H339" s="175"/>
    </row>
    <row r="340" spans="1:8" x14ac:dyDescent="0.25">
      <c r="A340" s="266">
        <f>A338+1</f>
        <v>341</v>
      </c>
      <c r="B340" s="86" t="s">
        <v>641</v>
      </c>
      <c r="C340" s="72" t="s">
        <v>642</v>
      </c>
      <c r="D340" s="171">
        <f t="shared" si="24"/>
        <v>282</v>
      </c>
      <c r="E340" s="182">
        <f t="shared" ref="E340:E385" si="25">G340</f>
        <v>1</v>
      </c>
      <c r="F340" s="182"/>
      <c r="G340" s="200">
        <v>1</v>
      </c>
      <c r="H340" s="175"/>
    </row>
    <row r="341" spans="1:8" x14ac:dyDescent="0.25">
      <c r="A341" s="267"/>
      <c r="B341" s="87"/>
      <c r="C341" s="72" t="s">
        <v>643</v>
      </c>
      <c r="D341" s="171">
        <f t="shared" si="24"/>
        <v>283</v>
      </c>
      <c r="E341" s="182">
        <f t="shared" si="25"/>
        <v>1</v>
      </c>
      <c r="F341" s="182" t="s">
        <v>636</v>
      </c>
      <c r="G341" s="200">
        <v>1</v>
      </c>
      <c r="H341" s="175"/>
    </row>
    <row r="342" spans="1:8" x14ac:dyDescent="0.25">
      <c r="A342" s="267"/>
      <c r="B342" s="86" t="s">
        <v>644</v>
      </c>
      <c r="C342" s="72" t="s">
        <v>645</v>
      </c>
      <c r="D342" s="171">
        <f t="shared" si="24"/>
        <v>284</v>
      </c>
      <c r="E342" s="182">
        <f t="shared" si="25"/>
        <v>1</v>
      </c>
      <c r="F342" s="182"/>
      <c r="G342" s="200">
        <v>1</v>
      </c>
      <c r="H342" s="175"/>
    </row>
    <row r="343" spans="1:8" x14ac:dyDescent="0.25">
      <c r="A343" s="267"/>
      <c r="B343" s="87"/>
      <c r="C343" s="72" t="s">
        <v>646</v>
      </c>
      <c r="D343" s="171">
        <f t="shared" si="24"/>
        <v>285</v>
      </c>
      <c r="E343" s="182">
        <f t="shared" si="25"/>
        <v>12</v>
      </c>
      <c r="F343" s="182" t="s">
        <v>636</v>
      </c>
      <c r="G343" s="200">
        <v>12</v>
      </c>
      <c r="H343" s="175"/>
    </row>
    <row r="344" spans="1:8" x14ac:dyDescent="0.25">
      <c r="A344" s="267"/>
      <c r="B344" s="86" t="s">
        <v>647</v>
      </c>
      <c r="C344" s="72" t="s">
        <v>648</v>
      </c>
      <c r="D344" s="171">
        <f t="shared" si="24"/>
        <v>286</v>
      </c>
      <c r="E344" s="182">
        <f t="shared" si="25"/>
        <v>1</v>
      </c>
      <c r="F344" s="182"/>
      <c r="G344" s="200">
        <v>1</v>
      </c>
      <c r="H344" s="175"/>
    </row>
    <row r="345" spans="1:8" x14ac:dyDescent="0.25">
      <c r="A345" s="267"/>
      <c r="B345" s="87"/>
      <c r="C345" s="72" t="s">
        <v>649</v>
      </c>
      <c r="D345" s="171">
        <f t="shared" si="24"/>
        <v>287</v>
      </c>
      <c r="E345" s="182">
        <f t="shared" si="25"/>
        <v>12</v>
      </c>
      <c r="F345" s="182" t="s">
        <v>636</v>
      </c>
      <c r="G345" s="200">
        <v>12</v>
      </c>
      <c r="H345" s="175"/>
    </row>
    <row r="346" spans="1:8" x14ac:dyDescent="0.25">
      <c r="A346" s="267"/>
      <c r="B346" s="86" t="s">
        <v>650</v>
      </c>
      <c r="C346" s="72" t="s">
        <v>651</v>
      </c>
      <c r="D346" s="171">
        <f t="shared" si="24"/>
        <v>288</v>
      </c>
      <c r="E346" s="182">
        <f t="shared" si="25"/>
        <v>0</v>
      </c>
      <c r="F346" s="182"/>
      <c r="G346" s="200">
        <v>0</v>
      </c>
      <c r="H346" s="175"/>
    </row>
    <row r="347" spans="1:8" x14ac:dyDescent="0.25">
      <c r="A347" s="267"/>
      <c r="B347" s="87"/>
      <c r="C347" s="72" t="s">
        <v>652</v>
      </c>
      <c r="D347" s="171">
        <f t="shared" si="24"/>
        <v>289</v>
      </c>
      <c r="E347" s="182">
        <f t="shared" si="25"/>
        <v>0</v>
      </c>
      <c r="F347" s="182" t="s">
        <v>636</v>
      </c>
      <c r="G347" s="200">
        <v>0</v>
      </c>
      <c r="H347" s="175"/>
    </row>
    <row r="348" spans="1:8" x14ac:dyDescent="0.25">
      <c r="A348" s="267"/>
      <c r="B348" s="86" t="s">
        <v>653</v>
      </c>
      <c r="C348" s="72" t="s">
        <v>654</v>
      </c>
      <c r="D348" s="171">
        <f t="shared" si="24"/>
        <v>290</v>
      </c>
      <c r="E348" s="182">
        <f t="shared" si="25"/>
        <v>1</v>
      </c>
      <c r="F348" s="182"/>
      <c r="G348" s="200">
        <v>1</v>
      </c>
      <c r="H348" s="175"/>
    </row>
    <row r="349" spans="1:8" x14ac:dyDescent="0.25">
      <c r="A349" s="267"/>
      <c r="B349" s="87"/>
      <c r="C349" s="72" t="s">
        <v>655</v>
      </c>
      <c r="D349" s="171">
        <f t="shared" si="24"/>
        <v>291</v>
      </c>
      <c r="E349" s="182">
        <f t="shared" si="25"/>
        <v>24</v>
      </c>
      <c r="F349" s="182" t="s">
        <v>636</v>
      </c>
      <c r="G349" s="200">
        <v>24</v>
      </c>
      <c r="H349" s="175"/>
    </row>
    <row r="350" spans="1:8" x14ac:dyDescent="0.25">
      <c r="A350" s="267"/>
      <c r="B350" s="86" t="s">
        <v>656</v>
      </c>
      <c r="C350" s="72" t="s">
        <v>657</v>
      </c>
      <c r="D350" s="171">
        <f t="shared" si="24"/>
        <v>292</v>
      </c>
      <c r="E350" s="182">
        <f>G350</f>
        <v>1</v>
      </c>
      <c r="F350" s="182"/>
      <c r="G350" s="200">
        <v>1</v>
      </c>
      <c r="H350" s="175"/>
    </row>
    <row r="351" spans="1:8" x14ac:dyDescent="0.25">
      <c r="A351" s="267"/>
      <c r="B351" s="87"/>
      <c r="C351" s="72" t="s">
        <v>658</v>
      </c>
      <c r="D351" s="171">
        <f t="shared" si="24"/>
        <v>293</v>
      </c>
      <c r="E351" s="182">
        <f t="shared" si="25"/>
        <v>12</v>
      </c>
      <c r="F351" s="182" t="s">
        <v>636</v>
      </c>
      <c r="G351" s="200">
        <v>12</v>
      </c>
      <c r="H351" s="175"/>
    </row>
    <row r="352" spans="1:8" x14ac:dyDescent="0.25">
      <c r="A352" s="267"/>
      <c r="B352" s="86" t="s">
        <v>659</v>
      </c>
      <c r="C352" s="72" t="s">
        <v>660</v>
      </c>
      <c r="D352" s="171">
        <f t="shared" si="24"/>
        <v>294</v>
      </c>
      <c r="E352" s="182">
        <f t="shared" si="25"/>
        <v>1</v>
      </c>
      <c r="F352" s="182"/>
      <c r="G352" s="200">
        <v>1</v>
      </c>
      <c r="H352" s="175"/>
    </row>
    <row r="353" spans="1:8" x14ac:dyDescent="0.25">
      <c r="A353" s="267"/>
      <c r="B353" s="87"/>
      <c r="C353" s="72" t="s">
        <v>661</v>
      </c>
      <c r="D353" s="171">
        <f t="shared" si="24"/>
        <v>295</v>
      </c>
      <c r="E353" s="182">
        <f t="shared" si="25"/>
        <v>12</v>
      </c>
      <c r="F353" s="182" t="s">
        <v>636</v>
      </c>
      <c r="G353" s="200">
        <v>12</v>
      </c>
      <c r="H353" s="175"/>
    </row>
    <row r="354" spans="1:8" x14ac:dyDescent="0.25">
      <c r="A354" s="267"/>
      <c r="B354" s="86" t="s">
        <v>662</v>
      </c>
      <c r="C354" s="72" t="s">
        <v>663</v>
      </c>
      <c r="D354" s="171">
        <f t="shared" si="24"/>
        <v>296</v>
      </c>
      <c r="E354" s="182">
        <f t="shared" si="25"/>
        <v>1</v>
      </c>
      <c r="F354" s="182"/>
      <c r="G354" s="200">
        <v>1</v>
      </c>
      <c r="H354" s="175"/>
    </row>
    <row r="355" spans="1:8" x14ac:dyDescent="0.25">
      <c r="A355" s="267"/>
      <c r="B355" s="87"/>
      <c r="C355" s="72" t="s">
        <v>664</v>
      </c>
      <c r="D355" s="171">
        <f t="shared" si="24"/>
        <v>297</v>
      </c>
      <c r="E355" s="182">
        <f t="shared" si="25"/>
        <v>12</v>
      </c>
      <c r="F355" s="182" t="s">
        <v>636</v>
      </c>
      <c r="G355" s="200">
        <v>12</v>
      </c>
      <c r="H355" s="175"/>
    </row>
    <row r="356" spans="1:8" x14ac:dyDescent="0.25">
      <c r="A356" s="267"/>
      <c r="B356" s="86" t="s">
        <v>665</v>
      </c>
      <c r="C356" s="72" t="s">
        <v>666</v>
      </c>
      <c r="D356" s="171">
        <f t="shared" si="24"/>
        <v>298</v>
      </c>
      <c r="E356" s="182">
        <f t="shared" si="25"/>
        <v>1</v>
      </c>
      <c r="F356" s="182"/>
      <c r="G356" s="200">
        <v>1</v>
      </c>
      <c r="H356" s="175"/>
    </row>
    <row r="357" spans="1:8" x14ac:dyDescent="0.25">
      <c r="A357" s="267"/>
      <c r="B357" s="87"/>
      <c r="C357" s="72" t="s">
        <v>667</v>
      </c>
      <c r="D357" s="171">
        <f t="shared" si="24"/>
        <v>299</v>
      </c>
      <c r="E357" s="182">
        <f t="shared" si="25"/>
        <v>12</v>
      </c>
      <c r="F357" s="182" t="s">
        <v>636</v>
      </c>
      <c r="G357" s="200">
        <v>12</v>
      </c>
      <c r="H357" s="175"/>
    </row>
    <row r="358" spans="1:8" x14ac:dyDescent="0.25">
      <c r="A358" s="267"/>
      <c r="B358" s="86" t="s">
        <v>668</v>
      </c>
      <c r="C358" s="72" t="s">
        <v>669</v>
      </c>
      <c r="D358" s="171">
        <f t="shared" si="24"/>
        <v>300</v>
      </c>
      <c r="E358" s="182">
        <f t="shared" si="25"/>
        <v>1</v>
      </c>
      <c r="F358" s="182"/>
      <c r="G358" s="200">
        <v>1</v>
      </c>
      <c r="H358" s="175"/>
    </row>
    <row r="359" spans="1:8" x14ac:dyDescent="0.25">
      <c r="A359" s="267"/>
      <c r="B359" s="87"/>
      <c r="C359" s="72" t="s">
        <v>670</v>
      </c>
      <c r="D359" s="171">
        <f t="shared" si="24"/>
        <v>301</v>
      </c>
      <c r="E359" s="182">
        <f t="shared" si="25"/>
        <v>12</v>
      </c>
      <c r="F359" s="182" t="s">
        <v>636</v>
      </c>
      <c r="G359" s="200">
        <v>12</v>
      </c>
      <c r="H359" s="175"/>
    </row>
    <row r="360" spans="1:8" x14ac:dyDescent="0.25">
      <c r="A360" s="267"/>
      <c r="B360" s="86" t="s">
        <v>671</v>
      </c>
      <c r="C360" s="72" t="s">
        <v>672</v>
      </c>
      <c r="D360" s="171">
        <f t="shared" si="24"/>
        <v>302</v>
      </c>
      <c r="E360" s="182">
        <f t="shared" si="25"/>
        <v>1</v>
      </c>
      <c r="F360" s="182"/>
      <c r="G360" s="200">
        <v>1</v>
      </c>
      <c r="H360" s="175"/>
    </row>
    <row r="361" spans="1:8" x14ac:dyDescent="0.25">
      <c r="A361" s="267"/>
      <c r="B361" s="88"/>
      <c r="C361" s="72" t="s">
        <v>673</v>
      </c>
      <c r="D361" s="171">
        <f t="shared" si="24"/>
        <v>303</v>
      </c>
      <c r="E361" s="182" t="str">
        <f t="shared" si="25"/>
        <v>LPSTK</v>
      </c>
      <c r="F361" s="182"/>
      <c r="G361" s="200" t="s">
        <v>1776</v>
      </c>
      <c r="H361" s="175"/>
    </row>
    <row r="362" spans="1:8" x14ac:dyDescent="0.25">
      <c r="A362" s="268"/>
      <c r="B362" s="87"/>
      <c r="C362" s="72" t="s">
        <v>674</v>
      </c>
      <c r="D362" s="171">
        <f t="shared" si="24"/>
        <v>304</v>
      </c>
      <c r="E362" s="182">
        <f t="shared" si="25"/>
        <v>12</v>
      </c>
      <c r="F362" s="182" t="s">
        <v>636</v>
      </c>
      <c r="G362" s="200">
        <v>12</v>
      </c>
      <c r="H362" s="175"/>
    </row>
    <row r="363" spans="1:8" x14ac:dyDescent="0.25">
      <c r="A363" s="266">
        <f>A340+1</f>
        <v>342</v>
      </c>
      <c r="B363" s="72" t="s">
        <v>675</v>
      </c>
      <c r="C363" s="72" t="s">
        <v>676</v>
      </c>
      <c r="D363" s="171">
        <f t="shared" si="24"/>
        <v>305</v>
      </c>
      <c r="E363" s="182">
        <f>G363</f>
        <v>1</v>
      </c>
      <c r="F363" s="182"/>
      <c r="G363" s="200">
        <v>1</v>
      </c>
      <c r="H363" s="175"/>
    </row>
    <row r="364" spans="1:8" x14ac:dyDescent="0.25">
      <c r="A364" s="267"/>
      <c r="B364" s="72" t="s">
        <v>677</v>
      </c>
      <c r="C364" s="72" t="s">
        <v>678</v>
      </c>
      <c r="D364" s="171">
        <f t="shared" si="24"/>
        <v>306</v>
      </c>
      <c r="E364" s="182">
        <f t="shared" si="25"/>
        <v>18</v>
      </c>
      <c r="F364" s="182" t="s">
        <v>636</v>
      </c>
      <c r="G364" s="200">
        <v>18</v>
      </c>
      <c r="H364" s="175"/>
    </row>
    <row r="365" spans="1:8" x14ac:dyDescent="0.25">
      <c r="A365" s="268"/>
      <c r="B365" s="72" t="s">
        <v>679</v>
      </c>
      <c r="C365" s="72" t="s">
        <v>680</v>
      </c>
      <c r="D365" s="171">
        <f t="shared" si="24"/>
        <v>307</v>
      </c>
      <c r="E365" s="182">
        <f t="shared" si="25"/>
        <v>1</v>
      </c>
      <c r="F365" s="182"/>
      <c r="G365" s="200">
        <v>1</v>
      </c>
      <c r="H365" s="175"/>
    </row>
    <row r="366" spans="1:8" x14ac:dyDescent="0.25">
      <c r="A366" s="266">
        <f>A363+1</f>
        <v>343</v>
      </c>
      <c r="B366" s="61" t="s">
        <v>681</v>
      </c>
      <c r="C366" s="61" t="s">
        <v>682</v>
      </c>
      <c r="D366" s="170" t="s">
        <v>218</v>
      </c>
      <c r="E366" s="172">
        <f t="shared" si="25"/>
        <v>6</v>
      </c>
      <c r="F366" s="172"/>
      <c r="G366" s="200">
        <v>6</v>
      </c>
      <c r="H366" s="175"/>
    </row>
    <row r="367" spans="1:8" x14ac:dyDescent="0.25">
      <c r="A367" s="267"/>
      <c r="B367" s="62" t="s">
        <v>681</v>
      </c>
      <c r="C367" s="62" t="s">
        <v>682</v>
      </c>
      <c r="D367" s="171">
        <f>D365+1</f>
        <v>308</v>
      </c>
      <c r="E367" s="214">
        <f t="shared" si="25"/>
        <v>6</v>
      </c>
      <c r="F367" s="214" t="s">
        <v>403</v>
      </c>
      <c r="G367" s="219">
        <f>G366</f>
        <v>6</v>
      </c>
      <c r="H367" s="175"/>
    </row>
    <row r="368" spans="1:8" x14ac:dyDescent="0.25">
      <c r="A368" s="267"/>
      <c r="B368" s="72" t="s">
        <v>683</v>
      </c>
      <c r="C368" s="72" t="s">
        <v>684</v>
      </c>
      <c r="D368" s="171">
        <f t="shared" ref="D368:D401" si="26">D367+1</f>
        <v>309</v>
      </c>
      <c r="E368" s="182">
        <f t="shared" si="25"/>
        <v>2</v>
      </c>
      <c r="F368" s="182" t="s">
        <v>403</v>
      </c>
      <c r="G368" s="200">
        <v>2</v>
      </c>
      <c r="H368" s="175"/>
    </row>
    <row r="369" spans="1:8" x14ac:dyDescent="0.25">
      <c r="A369" s="267"/>
      <c r="B369" s="72" t="s">
        <v>685</v>
      </c>
      <c r="C369" s="72" t="s">
        <v>686</v>
      </c>
      <c r="D369" s="171">
        <f t="shared" si="26"/>
        <v>310</v>
      </c>
      <c r="E369" s="182">
        <f t="shared" si="25"/>
        <v>0</v>
      </c>
      <c r="F369" s="182" t="s">
        <v>403</v>
      </c>
      <c r="G369" s="200">
        <v>0</v>
      </c>
      <c r="H369" s="175"/>
    </row>
    <row r="370" spans="1:8" x14ac:dyDescent="0.25">
      <c r="A370" s="267"/>
      <c r="B370" s="72" t="s">
        <v>687</v>
      </c>
      <c r="C370" s="72" t="s">
        <v>688</v>
      </c>
      <c r="D370" s="171">
        <f t="shared" si="26"/>
        <v>311</v>
      </c>
      <c r="E370" s="182">
        <f t="shared" si="25"/>
        <v>0</v>
      </c>
      <c r="F370" s="182" t="s">
        <v>403</v>
      </c>
      <c r="G370" s="200">
        <v>0</v>
      </c>
      <c r="H370" s="175"/>
    </row>
    <row r="371" spans="1:8" x14ac:dyDescent="0.25">
      <c r="A371" s="267"/>
      <c r="B371" s="72" t="s">
        <v>689</v>
      </c>
      <c r="C371" s="72" t="s">
        <v>690</v>
      </c>
      <c r="D371" s="171">
        <f t="shared" si="26"/>
        <v>312</v>
      </c>
      <c r="E371" s="182">
        <f t="shared" si="25"/>
        <v>0</v>
      </c>
      <c r="F371" s="182" t="s">
        <v>403</v>
      </c>
      <c r="G371" s="200">
        <v>0</v>
      </c>
      <c r="H371" s="175"/>
    </row>
    <row r="372" spans="1:8" x14ac:dyDescent="0.25">
      <c r="A372" s="267"/>
      <c r="B372" s="72" t="s">
        <v>691</v>
      </c>
      <c r="C372" s="72" t="s">
        <v>692</v>
      </c>
      <c r="D372" s="171">
        <f t="shared" si="26"/>
        <v>313</v>
      </c>
      <c r="E372" s="182">
        <f t="shared" si="25"/>
        <v>0</v>
      </c>
      <c r="F372" s="182" t="s">
        <v>403</v>
      </c>
      <c r="G372" s="200">
        <v>0</v>
      </c>
      <c r="H372" s="175"/>
    </row>
    <row r="373" spans="1:8" x14ac:dyDescent="0.25">
      <c r="A373" s="267"/>
      <c r="B373" s="72" t="s">
        <v>693</v>
      </c>
      <c r="C373" s="72" t="s">
        <v>694</v>
      </c>
      <c r="D373" s="171">
        <f t="shared" si="26"/>
        <v>314</v>
      </c>
      <c r="E373" s="182">
        <f t="shared" si="25"/>
        <v>1</v>
      </c>
      <c r="F373" s="182" t="s">
        <v>403</v>
      </c>
      <c r="G373" s="200">
        <v>1</v>
      </c>
      <c r="H373" s="175"/>
    </row>
    <row r="374" spans="1:8" x14ac:dyDescent="0.25">
      <c r="A374" s="267"/>
      <c r="B374" s="72" t="s">
        <v>695</v>
      </c>
      <c r="C374" s="72" t="s">
        <v>696</v>
      </c>
      <c r="D374" s="171">
        <f t="shared" si="26"/>
        <v>315</v>
      </c>
      <c r="E374" s="182" t="str">
        <f t="shared" si="25"/>
        <v>lapangan takraw, Volly</v>
      </c>
      <c r="F374" s="182"/>
      <c r="G374" s="200" t="s">
        <v>697</v>
      </c>
      <c r="H374" s="175"/>
    </row>
    <row r="375" spans="1:8" x14ac:dyDescent="0.25">
      <c r="A375" s="267"/>
      <c r="B375" s="72" t="s">
        <v>698</v>
      </c>
      <c r="C375" s="72" t="s">
        <v>699</v>
      </c>
      <c r="D375" s="171">
        <f t="shared" si="26"/>
        <v>316</v>
      </c>
      <c r="E375" s="182">
        <f t="shared" si="25"/>
        <v>1</v>
      </c>
      <c r="F375" s="182"/>
      <c r="G375" s="200">
        <v>1</v>
      </c>
      <c r="H375" s="175"/>
    </row>
    <row r="376" spans="1:8" x14ac:dyDescent="0.25">
      <c r="A376" s="268"/>
      <c r="B376" s="72" t="s">
        <v>700</v>
      </c>
      <c r="C376" s="72" t="s">
        <v>701</v>
      </c>
      <c r="D376" s="171">
        <f t="shared" si="26"/>
        <v>317</v>
      </c>
      <c r="E376" s="182">
        <f t="shared" si="25"/>
        <v>2</v>
      </c>
      <c r="F376" s="182" t="s">
        <v>702</v>
      </c>
      <c r="G376" s="200">
        <v>2</v>
      </c>
      <c r="H376" s="175"/>
    </row>
    <row r="377" spans="1:8" x14ac:dyDescent="0.25">
      <c r="A377" s="82">
        <f>A366+1</f>
        <v>344</v>
      </c>
      <c r="B377" s="72" t="s">
        <v>703</v>
      </c>
      <c r="C377" s="72" t="s">
        <v>704</v>
      </c>
      <c r="D377" s="171">
        <f t="shared" si="26"/>
        <v>318</v>
      </c>
      <c r="E377" s="182">
        <f t="shared" si="25"/>
        <v>1</v>
      </c>
      <c r="F377" s="182" t="s">
        <v>705</v>
      </c>
      <c r="G377" s="200">
        <v>1</v>
      </c>
      <c r="H377" s="175"/>
    </row>
    <row r="378" spans="1:8" x14ac:dyDescent="0.25">
      <c r="A378" s="82">
        <f>A377+1</f>
        <v>345</v>
      </c>
      <c r="B378" s="72" t="s">
        <v>706</v>
      </c>
      <c r="C378" s="72" t="s">
        <v>707</v>
      </c>
      <c r="D378" s="171">
        <f t="shared" si="26"/>
        <v>319</v>
      </c>
      <c r="E378" s="182">
        <f t="shared" si="25"/>
        <v>1</v>
      </c>
      <c r="F378" s="182" t="s">
        <v>708</v>
      </c>
      <c r="G378" s="200">
        <v>1</v>
      </c>
      <c r="H378" s="175"/>
    </row>
    <row r="379" spans="1:8" x14ac:dyDescent="0.25">
      <c r="A379" s="266">
        <f>A378+1</f>
        <v>346</v>
      </c>
      <c r="B379" s="72" t="s">
        <v>709</v>
      </c>
      <c r="C379" s="72" t="s">
        <v>710</v>
      </c>
      <c r="D379" s="171">
        <f t="shared" si="26"/>
        <v>320</v>
      </c>
      <c r="E379" s="182">
        <f t="shared" si="25"/>
        <v>1</v>
      </c>
      <c r="F379" s="182"/>
      <c r="G379" s="200">
        <v>1</v>
      </c>
      <c r="H379" s="175"/>
    </row>
    <row r="380" spans="1:8" x14ac:dyDescent="0.25">
      <c r="A380" s="267"/>
      <c r="B380" s="72" t="s">
        <v>711</v>
      </c>
      <c r="C380" s="72" t="s">
        <v>712</v>
      </c>
      <c r="D380" s="171">
        <f t="shared" si="26"/>
        <v>321</v>
      </c>
      <c r="E380" s="182">
        <f t="shared" si="25"/>
        <v>0</v>
      </c>
      <c r="F380" s="182"/>
      <c r="G380" s="200">
        <v>0</v>
      </c>
      <c r="H380" s="175"/>
    </row>
    <row r="381" spans="1:8" x14ac:dyDescent="0.25">
      <c r="A381" s="267"/>
      <c r="B381" s="72" t="s">
        <v>713</v>
      </c>
      <c r="C381" s="72" t="s">
        <v>714</v>
      </c>
      <c r="D381" s="171">
        <f t="shared" si="26"/>
        <v>322</v>
      </c>
      <c r="E381" s="182">
        <f t="shared" si="25"/>
        <v>0</v>
      </c>
      <c r="F381" s="182"/>
      <c r="G381" s="200">
        <v>0</v>
      </c>
      <c r="H381" s="175"/>
    </row>
    <row r="382" spans="1:8" x14ac:dyDescent="0.25">
      <c r="A382" s="267"/>
      <c r="B382" s="72" t="s">
        <v>715</v>
      </c>
      <c r="C382" s="72" t="s">
        <v>716</v>
      </c>
      <c r="D382" s="171">
        <f t="shared" si="26"/>
        <v>323</v>
      </c>
      <c r="E382" s="182">
        <f t="shared" si="25"/>
        <v>0</v>
      </c>
      <c r="F382" s="182"/>
      <c r="G382" s="200">
        <v>0</v>
      </c>
      <c r="H382" s="175"/>
    </row>
    <row r="383" spans="1:8" x14ac:dyDescent="0.25">
      <c r="A383" s="267"/>
      <c r="B383" s="72" t="s">
        <v>717</v>
      </c>
      <c r="C383" s="72" t="s">
        <v>718</v>
      </c>
      <c r="D383" s="171">
        <f t="shared" si="26"/>
        <v>324</v>
      </c>
      <c r="E383" s="182">
        <f t="shared" si="25"/>
        <v>0</v>
      </c>
      <c r="F383" s="182"/>
      <c r="G383" s="200">
        <v>0</v>
      </c>
      <c r="H383" s="175"/>
    </row>
    <row r="384" spans="1:8" x14ac:dyDescent="0.25">
      <c r="A384" s="267"/>
      <c r="B384" s="72" t="s">
        <v>719</v>
      </c>
      <c r="C384" s="72" t="s">
        <v>720</v>
      </c>
      <c r="D384" s="171">
        <f t="shared" si="26"/>
        <v>325</v>
      </c>
      <c r="E384" s="182">
        <f t="shared" si="25"/>
        <v>0</v>
      </c>
      <c r="F384" s="182"/>
      <c r="G384" s="200">
        <v>0</v>
      </c>
      <c r="H384" s="175"/>
    </row>
    <row r="385" spans="1:8" x14ac:dyDescent="0.25">
      <c r="A385" s="267"/>
      <c r="B385" s="303" t="s">
        <v>721</v>
      </c>
      <c r="C385" s="72" t="s">
        <v>722</v>
      </c>
      <c r="D385" s="171">
        <f t="shared" si="26"/>
        <v>326</v>
      </c>
      <c r="E385" s="182">
        <f t="shared" si="25"/>
        <v>0</v>
      </c>
      <c r="F385" s="182"/>
      <c r="G385" s="200">
        <v>0</v>
      </c>
      <c r="H385" s="175"/>
    </row>
    <row r="386" spans="1:8" x14ac:dyDescent="0.25">
      <c r="A386" s="268"/>
      <c r="B386" s="304"/>
      <c r="C386" s="72" t="s">
        <v>723</v>
      </c>
      <c r="D386" s="171">
        <f t="shared" si="26"/>
        <v>327</v>
      </c>
      <c r="E386" s="182"/>
      <c r="F386" s="182"/>
      <c r="G386" s="200">
        <v>0</v>
      </c>
      <c r="H386" s="175"/>
    </row>
    <row r="387" spans="1:8" x14ac:dyDescent="0.25">
      <c r="A387" s="266">
        <f>A379+1</f>
        <v>347</v>
      </c>
      <c r="B387" s="72" t="s">
        <v>724</v>
      </c>
      <c r="C387" s="72" t="s">
        <v>725</v>
      </c>
      <c r="D387" s="171">
        <f t="shared" si="26"/>
        <v>328</v>
      </c>
      <c r="E387" s="182">
        <f>G387</f>
        <v>1</v>
      </c>
      <c r="F387" s="182"/>
      <c r="G387" s="200">
        <v>1</v>
      </c>
      <c r="H387" s="175"/>
    </row>
    <row r="388" spans="1:8" x14ac:dyDescent="0.25">
      <c r="A388" s="267"/>
      <c r="B388" s="72" t="s">
        <v>726</v>
      </c>
      <c r="C388" s="72" t="s">
        <v>727</v>
      </c>
      <c r="D388" s="171">
        <f t="shared" si="26"/>
        <v>329</v>
      </c>
      <c r="E388" s="182">
        <f t="shared" ref="E388:E401" si="27">G388</f>
        <v>0</v>
      </c>
      <c r="F388" s="182"/>
      <c r="G388" s="200">
        <v>0</v>
      </c>
      <c r="H388" s="175"/>
    </row>
    <row r="389" spans="1:8" x14ac:dyDescent="0.25">
      <c r="A389" s="267"/>
      <c r="B389" s="72" t="s">
        <v>728</v>
      </c>
      <c r="C389" s="72" t="s">
        <v>729</v>
      </c>
      <c r="D389" s="171">
        <f t="shared" si="26"/>
        <v>330</v>
      </c>
      <c r="E389" s="182">
        <f t="shared" si="27"/>
        <v>0</v>
      </c>
      <c r="F389" s="182"/>
      <c r="G389" s="200">
        <v>0</v>
      </c>
      <c r="H389" s="175"/>
    </row>
    <row r="390" spans="1:8" x14ac:dyDescent="0.25">
      <c r="A390" s="267"/>
      <c r="B390" s="72" t="s">
        <v>730</v>
      </c>
      <c r="C390" s="72" t="s">
        <v>731</v>
      </c>
      <c r="D390" s="171">
        <f t="shared" si="26"/>
        <v>331</v>
      </c>
      <c r="E390" s="182">
        <f t="shared" si="27"/>
        <v>0</v>
      </c>
      <c r="F390" s="182"/>
      <c r="G390" s="200">
        <v>0</v>
      </c>
      <c r="H390" s="175"/>
    </row>
    <row r="391" spans="1:8" x14ac:dyDescent="0.25">
      <c r="A391" s="267"/>
      <c r="B391" s="72" t="s">
        <v>732</v>
      </c>
      <c r="C391" s="72" t="s">
        <v>733</v>
      </c>
      <c r="D391" s="171">
        <f t="shared" si="26"/>
        <v>332</v>
      </c>
      <c r="E391" s="182">
        <f t="shared" si="27"/>
        <v>0</v>
      </c>
      <c r="F391" s="182"/>
      <c r="G391" s="200">
        <v>0</v>
      </c>
      <c r="H391" s="175"/>
    </row>
    <row r="392" spans="1:8" x14ac:dyDescent="0.25">
      <c r="A392" s="268"/>
      <c r="B392" s="72" t="s">
        <v>734</v>
      </c>
      <c r="C392" s="72" t="s">
        <v>735</v>
      </c>
      <c r="D392" s="171">
        <f t="shared" si="26"/>
        <v>333</v>
      </c>
      <c r="E392" s="182">
        <f t="shared" si="27"/>
        <v>0</v>
      </c>
      <c r="F392" s="182"/>
      <c r="G392" s="200">
        <v>0</v>
      </c>
      <c r="H392" s="175"/>
    </row>
    <row r="393" spans="1:8" x14ac:dyDescent="0.25">
      <c r="A393" s="82">
        <f>A387+1</f>
        <v>348</v>
      </c>
      <c r="B393" s="72" t="s">
        <v>736</v>
      </c>
      <c r="C393" s="72" t="s">
        <v>737</v>
      </c>
      <c r="D393" s="171">
        <f t="shared" si="26"/>
        <v>334</v>
      </c>
      <c r="E393" s="182">
        <f t="shared" si="27"/>
        <v>1</v>
      </c>
      <c r="F393" s="182"/>
      <c r="G393" s="200">
        <v>1</v>
      </c>
      <c r="H393" s="175"/>
    </row>
    <row r="394" spans="1:8" x14ac:dyDescent="0.25">
      <c r="A394" s="266">
        <f>A393+1</f>
        <v>349</v>
      </c>
      <c r="B394" s="72" t="s">
        <v>738</v>
      </c>
      <c r="C394" s="72" t="s">
        <v>739</v>
      </c>
      <c r="D394" s="171">
        <f t="shared" si="26"/>
        <v>335</v>
      </c>
      <c r="E394" s="182">
        <f t="shared" si="27"/>
        <v>1</v>
      </c>
      <c r="F394" s="182"/>
      <c r="G394" s="200">
        <v>1</v>
      </c>
      <c r="H394" s="175"/>
    </row>
    <row r="395" spans="1:8" x14ac:dyDescent="0.25">
      <c r="A395" s="267"/>
      <c r="B395" s="72" t="s">
        <v>740</v>
      </c>
      <c r="C395" s="72" t="s">
        <v>741</v>
      </c>
      <c r="D395" s="171">
        <f t="shared" si="26"/>
        <v>336</v>
      </c>
      <c r="E395" s="182">
        <f t="shared" si="27"/>
        <v>6</v>
      </c>
      <c r="F395" s="182" t="s">
        <v>636</v>
      </c>
      <c r="G395" s="200">
        <v>6</v>
      </c>
      <c r="H395" s="175"/>
    </row>
    <row r="396" spans="1:8" x14ac:dyDescent="0.25">
      <c r="A396" s="268"/>
      <c r="B396" s="72" t="s">
        <v>742</v>
      </c>
      <c r="C396" s="72" t="s">
        <v>743</v>
      </c>
      <c r="D396" s="171">
        <f t="shared" si="26"/>
        <v>337</v>
      </c>
      <c r="E396" s="182">
        <f t="shared" si="27"/>
        <v>1</v>
      </c>
      <c r="F396" s="182" t="s">
        <v>702</v>
      </c>
      <c r="G396" s="200">
        <v>1</v>
      </c>
      <c r="H396" s="175"/>
    </row>
    <row r="397" spans="1:8" x14ac:dyDescent="0.25">
      <c r="A397" s="266">
        <f>A394+1</f>
        <v>350</v>
      </c>
      <c r="B397" s="72" t="s">
        <v>744</v>
      </c>
      <c r="C397" s="72" t="s">
        <v>745</v>
      </c>
      <c r="D397" s="171">
        <f t="shared" si="26"/>
        <v>338</v>
      </c>
      <c r="E397" s="182">
        <f t="shared" si="27"/>
        <v>1</v>
      </c>
      <c r="F397" s="182"/>
      <c r="G397" s="200">
        <v>1</v>
      </c>
      <c r="H397" s="175"/>
    </row>
    <row r="398" spans="1:8" x14ac:dyDescent="0.25">
      <c r="A398" s="267"/>
      <c r="B398" s="72" t="s">
        <v>746</v>
      </c>
      <c r="C398" s="72" t="s">
        <v>747</v>
      </c>
      <c r="D398" s="171">
        <f t="shared" si="26"/>
        <v>339</v>
      </c>
      <c r="E398" s="182">
        <f t="shared" si="27"/>
        <v>1</v>
      </c>
      <c r="F398" s="182"/>
      <c r="G398" s="200">
        <v>1</v>
      </c>
      <c r="H398" s="175"/>
    </row>
    <row r="399" spans="1:8" x14ac:dyDescent="0.25">
      <c r="A399" s="267"/>
      <c r="B399" s="72" t="s">
        <v>748</v>
      </c>
      <c r="C399" s="72" t="s">
        <v>749</v>
      </c>
      <c r="D399" s="171">
        <f t="shared" si="26"/>
        <v>340</v>
      </c>
      <c r="E399" s="182">
        <f t="shared" si="27"/>
        <v>1</v>
      </c>
      <c r="F399" s="182"/>
      <c r="G399" s="200">
        <v>1</v>
      </c>
      <c r="H399" s="175"/>
    </row>
    <row r="400" spans="1:8" x14ac:dyDescent="0.25">
      <c r="A400" s="267"/>
      <c r="B400" s="86" t="s">
        <v>750</v>
      </c>
      <c r="C400" s="72" t="s">
        <v>751</v>
      </c>
      <c r="D400" s="171">
        <f t="shared" si="26"/>
        <v>341</v>
      </c>
      <c r="E400" s="182">
        <f t="shared" si="27"/>
        <v>1</v>
      </c>
      <c r="F400" s="182"/>
      <c r="G400" s="200">
        <v>1</v>
      </c>
      <c r="H400" s="175"/>
    </row>
    <row r="401" spans="1:9" x14ac:dyDescent="0.25">
      <c r="A401" s="268"/>
      <c r="B401" s="87"/>
      <c r="C401" s="72" t="s">
        <v>752</v>
      </c>
      <c r="D401" s="171">
        <f t="shared" si="26"/>
        <v>342</v>
      </c>
      <c r="E401" s="182" t="str">
        <f t="shared" si="27"/>
        <v>MAULID</v>
      </c>
      <c r="F401" s="182"/>
      <c r="G401" s="200" t="s">
        <v>753</v>
      </c>
      <c r="H401" s="175"/>
    </row>
    <row r="402" spans="1:9" x14ac:dyDescent="0.25">
      <c r="A402" s="82"/>
      <c r="B402" s="68" t="s">
        <v>754</v>
      </c>
      <c r="C402" s="71"/>
      <c r="D402" s="24"/>
      <c r="E402" s="182"/>
      <c r="F402" s="182"/>
      <c r="G402" s="200"/>
      <c r="H402" s="175"/>
    </row>
    <row r="403" spans="1:9" x14ac:dyDescent="0.25">
      <c r="A403" s="82">
        <f>A397+1</f>
        <v>351</v>
      </c>
      <c r="B403" s="72" t="s">
        <v>755</v>
      </c>
      <c r="C403" s="72" t="s">
        <v>756</v>
      </c>
      <c r="D403" s="171">
        <f>D401+1</f>
        <v>343</v>
      </c>
      <c r="E403" s="182">
        <f>G403</f>
        <v>1</v>
      </c>
      <c r="F403" s="182"/>
      <c r="G403" s="200">
        <v>1</v>
      </c>
      <c r="H403" s="175"/>
    </row>
    <row r="404" spans="1:9" x14ac:dyDescent="0.25">
      <c r="A404" s="82">
        <f>A403+1</f>
        <v>352</v>
      </c>
      <c r="B404" s="72" t="s">
        <v>757</v>
      </c>
      <c r="C404" s="72" t="s">
        <v>758</v>
      </c>
      <c r="D404" s="171">
        <f t="shared" ref="D404:D439" si="28">D403+1</f>
        <v>344</v>
      </c>
      <c r="E404" s="182">
        <f t="shared" ref="E404:E439" si="29">G404</f>
        <v>1</v>
      </c>
      <c r="F404" s="182"/>
      <c r="G404" s="200">
        <v>1</v>
      </c>
      <c r="H404" s="175"/>
    </row>
    <row r="405" spans="1:9" x14ac:dyDescent="0.25">
      <c r="A405" s="266">
        <f>A404+1</f>
        <v>353</v>
      </c>
      <c r="B405" s="72" t="s">
        <v>759</v>
      </c>
      <c r="C405" s="72" t="s">
        <v>760</v>
      </c>
      <c r="D405" s="171">
        <f t="shared" si="28"/>
        <v>345</v>
      </c>
      <c r="E405" s="182">
        <f t="shared" si="29"/>
        <v>0</v>
      </c>
      <c r="F405" s="182"/>
      <c r="G405" s="200">
        <v>0</v>
      </c>
      <c r="H405" s="175"/>
    </row>
    <row r="406" spans="1:9" x14ac:dyDescent="0.25">
      <c r="A406" s="267"/>
      <c r="B406" s="72" t="s">
        <v>761</v>
      </c>
      <c r="C406" s="72" t="s">
        <v>762</v>
      </c>
      <c r="D406" s="171">
        <f t="shared" si="28"/>
        <v>346</v>
      </c>
      <c r="E406" s="182">
        <f t="shared" si="29"/>
        <v>0</v>
      </c>
      <c r="F406" s="182" t="s">
        <v>424</v>
      </c>
      <c r="G406" s="200">
        <v>0</v>
      </c>
      <c r="H406" s="175"/>
    </row>
    <row r="407" spans="1:9" x14ac:dyDescent="0.25">
      <c r="A407" s="267"/>
      <c r="B407" s="72" t="s">
        <v>763</v>
      </c>
      <c r="C407" s="72" t="s">
        <v>764</v>
      </c>
      <c r="D407" s="171">
        <f t="shared" si="28"/>
        <v>347</v>
      </c>
      <c r="E407" s="182">
        <f t="shared" si="29"/>
        <v>0</v>
      </c>
      <c r="F407" s="182" t="s">
        <v>424</v>
      </c>
      <c r="G407" s="200">
        <v>0</v>
      </c>
      <c r="H407" s="175"/>
    </row>
    <row r="408" spans="1:9" x14ac:dyDescent="0.25">
      <c r="A408" s="267"/>
      <c r="B408" s="72" t="s">
        <v>765</v>
      </c>
      <c r="C408" s="72" t="s">
        <v>766</v>
      </c>
      <c r="D408" s="171">
        <f t="shared" si="28"/>
        <v>348</v>
      </c>
      <c r="E408" s="182">
        <f t="shared" si="29"/>
        <v>0</v>
      </c>
      <c r="F408" s="182" t="s">
        <v>424</v>
      </c>
      <c r="G408" s="200">
        <v>0</v>
      </c>
      <c r="H408" s="175"/>
    </row>
    <row r="409" spans="1:9" x14ac:dyDescent="0.25">
      <c r="A409" s="267"/>
      <c r="B409" s="72" t="s">
        <v>767</v>
      </c>
      <c r="C409" s="72" t="s">
        <v>768</v>
      </c>
      <c r="D409" s="171">
        <f t="shared" si="28"/>
        <v>349</v>
      </c>
      <c r="E409" s="182">
        <f t="shared" si="29"/>
        <v>0</v>
      </c>
      <c r="F409" s="182" t="s">
        <v>424</v>
      </c>
      <c r="G409" s="200">
        <v>0</v>
      </c>
      <c r="H409" s="175"/>
    </row>
    <row r="410" spans="1:9" x14ac:dyDescent="0.25">
      <c r="A410" s="267"/>
      <c r="B410" s="72" t="s">
        <v>769</v>
      </c>
      <c r="C410" s="72" t="s">
        <v>770</v>
      </c>
      <c r="D410" s="171">
        <f t="shared" si="28"/>
        <v>350</v>
      </c>
      <c r="E410" s="182">
        <f t="shared" si="29"/>
        <v>0</v>
      </c>
      <c r="F410" s="182" t="s">
        <v>424</v>
      </c>
      <c r="G410" s="200">
        <v>0</v>
      </c>
      <c r="H410" s="175"/>
    </row>
    <row r="411" spans="1:9" x14ac:dyDescent="0.25">
      <c r="A411" s="267"/>
      <c r="B411" s="72" t="s">
        <v>771</v>
      </c>
      <c r="C411" s="72" t="s">
        <v>772</v>
      </c>
      <c r="D411" s="171">
        <f t="shared" si="28"/>
        <v>351</v>
      </c>
      <c r="E411" s="182">
        <f t="shared" si="29"/>
        <v>0</v>
      </c>
      <c r="F411" s="182" t="s">
        <v>424</v>
      </c>
      <c r="G411" s="200">
        <v>0</v>
      </c>
      <c r="H411" s="175"/>
    </row>
    <row r="412" spans="1:9" x14ac:dyDescent="0.25">
      <c r="A412" s="267"/>
      <c r="B412" s="72" t="s">
        <v>773</v>
      </c>
      <c r="C412" s="72" t="s">
        <v>774</v>
      </c>
      <c r="D412" s="171">
        <f t="shared" si="28"/>
        <v>352</v>
      </c>
      <c r="E412" s="182">
        <f t="shared" si="29"/>
        <v>0</v>
      </c>
      <c r="F412" s="182" t="s">
        <v>424</v>
      </c>
      <c r="G412" s="200">
        <v>0</v>
      </c>
      <c r="H412" s="175"/>
    </row>
    <row r="413" spans="1:9" x14ac:dyDescent="0.25">
      <c r="A413" s="267"/>
      <c r="B413" s="86" t="s">
        <v>775</v>
      </c>
      <c r="C413" s="72" t="s">
        <v>776</v>
      </c>
      <c r="D413" s="171">
        <f t="shared" si="28"/>
        <v>353</v>
      </c>
      <c r="E413" s="182">
        <f t="shared" si="29"/>
        <v>1</v>
      </c>
      <c r="F413" s="182" t="s">
        <v>424</v>
      </c>
      <c r="G413" s="200">
        <v>1</v>
      </c>
      <c r="H413" s="175"/>
    </row>
    <row r="414" spans="1:9" x14ac:dyDescent="0.25">
      <c r="A414" s="268"/>
      <c r="B414" s="87"/>
      <c r="C414" s="72" t="s">
        <v>777</v>
      </c>
      <c r="D414" s="171">
        <f t="shared" si="28"/>
        <v>354</v>
      </c>
      <c r="E414" s="182" t="str">
        <f t="shared" si="29"/>
        <v>PERKELAHIAN REMAJA</v>
      </c>
      <c r="F414" s="182"/>
      <c r="G414" s="200" t="s">
        <v>778</v>
      </c>
      <c r="H414" s="175"/>
    </row>
    <row r="415" spans="1:9" s="26" customFormat="1" x14ac:dyDescent="0.25">
      <c r="A415" s="266">
        <f>A405+1</f>
        <v>354</v>
      </c>
      <c r="B415" s="89" t="s">
        <v>779</v>
      </c>
      <c r="C415" s="90" t="s">
        <v>780</v>
      </c>
      <c r="D415" s="171">
        <f t="shared" si="28"/>
        <v>355</v>
      </c>
      <c r="E415" s="182">
        <f t="shared" si="29"/>
        <v>0</v>
      </c>
      <c r="F415" s="182"/>
      <c r="G415" s="200">
        <v>0</v>
      </c>
      <c r="H415" s="175" t="s">
        <v>175</v>
      </c>
      <c r="I415" s="36"/>
    </row>
    <row r="416" spans="1:9" s="26" customFormat="1" x14ac:dyDescent="0.25">
      <c r="A416" s="267"/>
      <c r="B416" s="89" t="s">
        <v>781</v>
      </c>
      <c r="C416" s="72" t="s">
        <v>782</v>
      </c>
      <c r="D416" s="171">
        <f t="shared" si="28"/>
        <v>356</v>
      </c>
      <c r="E416" s="182">
        <f t="shared" si="29"/>
        <v>0</v>
      </c>
      <c r="F416" s="182" t="s">
        <v>424</v>
      </c>
      <c r="G416" s="200">
        <v>0</v>
      </c>
      <c r="H416" s="175" t="s">
        <v>175</v>
      </c>
      <c r="I416" s="36"/>
    </row>
    <row r="417" spans="1:9" s="26" customFormat="1" x14ac:dyDescent="0.25">
      <c r="A417" s="267"/>
      <c r="B417" s="89" t="s">
        <v>783</v>
      </c>
      <c r="C417" s="72" t="s">
        <v>784</v>
      </c>
      <c r="D417" s="171">
        <f t="shared" si="28"/>
        <v>357</v>
      </c>
      <c r="E417" s="182">
        <f t="shared" si="29"/>
        <v>0</v>
      </c>
      <c r="F417" s="182" t="s">
        <v>424</v>
      </c>
      <c r="G417" s="200">
        <v>0</v>
      </c>
      <c r="H417" s="175" t="s">
        <v>175</v>
      </c>
      <c r="I417" s="36"/>
    </row>
    <row r="418" spans="1:9" s="26" customFormat="1" ht="31.5" customHeight="1" x14ac:dyDescent="0.25">
      <c r="A418" s="267"/>
      <c r="B418" s="89" t="s">
        <v>785</v>
      </c>
      <c r="C418" s="72" t="s">
        <v>786</v>
      </c>
      <c r="D418" s="171">
        <f t="shared" si="28"/>
        <v>358</v>
      </c>
      <c r="E418" s="182">
        <f t="shared" si="29"/>
        <v>0</v>
      </c>
      <c r="F418" s="182" t="s">
        <v>424</v>
      </c>
      <c r="G418" s="200">
        <v>0</v>
      </c>
      <c r="H418" s="175" t="s">
        <v>175</v>
      </c>
      <c r="I418" s="36"/>
    </row>
    <row r="419" spans="1:9" s="26" customFormat="1" ht="31.5" customHeight="1" x14ac:dyDescent="0.25">
      <c r="A419" s="267"/>
      <c r="B419" s="89" t="s">
        <v>787</v>
      </c>
      <c r="C419" s="72" t="s">
        <v>788</v>
      </c>
      <c r="D419" s="171">
        <f t="shared" si="28"/>
        <v>359</v>
      </c>
      <c r="E419" s="182">
        <f t="shared" si="29"/>
        <v>0</v>
      </c>
      <c r="F419" s="182" t="s">
        <v>424</v>
      </c>
      <c r="G419" s="200">
        <v>0</v>
      </c>
      <c r="H419" s="175" t="s">
        <v>175</v>
      </c>
      <c r="I419" s="36"/>
    </row>
    <row r="420" spans="1:9" s="26" customFormat="1" x14ac:dyDescent="0.25">
      <c r="A420" s="268"/>
      <c r="B420" s="89" t="s">
        <v>789</v>
      </c>
      <c r="C420" s="72" t="s">
        <v>790</v>
      </c>
      <c r="D420" s="171">
        <f t="shared" si="28"/>
        <v>360</v>
      </c>
      <c r="E420" s="182">
        <f t="shared" si="29"/>
        <v>0</v>
      </c>
      <c r="F420" s="182" t="s">
        <v>424</v>
      </c>
      <c r="G420" s="200">
        <v>0</v>
      </c>
      <c r="H420" s="175" t="s">
        <v>175</v>
      </c>
      <c r="I420" s="36"/>
    </row>
    <row r="421" spans="1:9" x14ac:dyDescent="0.25">
      <c r="A421" s="266">
        <f>A415+1</f>
        <v>355</v>
      </c>
      <c r="B421" s="72" t="s">
        <v>791</v>
      </c>
      <c r="C421" s="72" t="s">
        <v>792</v>
      </c>
      <c r="D421" s="171">
        <f t="shared" si="28"/>
        <v>361</v>
      </c>
      <c r="E421" s="182">
        <f t="shared" si="29"/>
        <v>1</v>
      </c>
      <c r="F421" s="182"/>
      <c r="G421" s="200">
        <v>1</v>
      </c>
      <c r="H421" s="175"/>
    </row>
    <row r="422" spans="1:9" x14ac:dyDescent="0.25">
      <c r="A422" s="267"/>
      <c r="B422" s="72" t="s">
        <v>793</v>
      </c>
      <c r="C422" s="72" t="s">
        <v>794</v>
      </c>
      <c r="D422" s="171">
        <f t="shared" si="28"/>
        <v>362</v>
      </c>
      <c r="E422" s="182">
        <f t="shared" si="29"/>
        <v>1</v>
      </c>
      <c r="F422" s="182"/>
      <c r="G422" s="200">
        <v>1</v>
      </c>
      <c r="H422" s="175"/>
    </row>
    <row r="423" spans="1:9" x14ac:dyDescent="0.25">
      <c r="A423" s="267"/>
      <c r="B423" s="72" t="s">
        <v>795</v>
      </c>
      <c r="C423" s="72" t="s">
        <v>796</v>
      </c>
      <c r="D423" s="171">
        <f t="shared" si="28"/>
        <v>363</v>
      </c>
      <c r="E423" s="182">
        <f t="shared" si="29"/>
        <v>1</v>
      </c>
      <c r="F423" s="182"/>
      <c r="G423" s="200">
        <v>1</v>
      </c>
      <c r="H423" s="175"/>
    </row>
    <row r="424" spans="1:9" x14ac:dyDescent="0.25">
      <c r="A424" s="267"/>
      <c r="B424" s="72" t="s">
        <v>797</v>
      </c>
      <c r="C424" s="72" t="s">
        <v>798</v>
      </c>
      <c r="D424" s="171">
        <f t="shared" si="28"/>
        <v>364</v>
      </c>
      <c r="E424" s="182">
        <f t="shared" si="29"/>
        <v>1</v>
      </c>
      <c r="F424" s="182"/>
      <c r="G424" s="200">
        <v>1</v>
      </c>
      <c r="H424" s="175"/>
    </row>
    <row r="425" spans="1:9" x14ac:dyDescent="0.25">
      <c r="A425" s="267"/>
      <c r="B425" s="72" t="s">
        <v>799</v>
      </c>
      <c r="C425" s="72" t="s">
        <v>800</v>
      </c>
      <c r="D425" s="171">
        <f t="shared" si="28"/>
        <v>365</v>
      </c>
      <c r="E425" s="182">
        <f t="shared" si="29"/>
        <v>1</v>
      </c>
      <c r="F425" s="182"/>
      <c r="G425" s="200">
        <v>1</v>
      </c>
      <c r="H425" s="175"/>
    </row>
    <row r="426" spans="1:9" x14ac:dyDescent="0.25">
      <c r="A426" s="267"/>
      <c r="B426" s="86" t="s">
        <v>801</v>
      </c>
      <c r="C426" s="72" t="s">
        <v>802</v>
      </c>
      <c r="D426" s="171">
        <f t="shared" si="28"/>
        <v>366</v>
      </c>
      <c r="E426" s="182">
        <f t="shared" si="29"/>
        <v>1</v>
      </c>
      <c r="F426" s="182"/>
      <c r="G426" s="200">
        <v>1</v>
      </c>
      <c r="H426" s="175"/>
    </row>
    <row r="427" spans="1:9" x14ac:dyDescent="0.25">
      <c r="A427" s="267"/>
      <c r="B427" s="87"/>
      <c r="C427" s="72" t="s">
        <v>803</v>
      </c>
      <c r="D427" s="171">
        <f t="shared" si="28"/>
        <v>367</v>
      </c>
      <c r="E427" s="182" t="str">
        <f t="shared" si="29"/>
        <v>KELUARGA</v>
      </c>
      <c r="F427" s="182"/>
      <c r="G427" s="200" t="s">
        <v>804</v>
      </c>
      <c r="H427" s="175"/>
    </row>
    <row r="428" spans="1:9" x14ac:dyDescent="0.25">
      <c r="A428" s="268"/>
      <c r="B428" s="87" t="s">
        <v>805</v>
      </c>
      <c r="C428" s="72" t="s">
        <v>806</v>
      </c>
      <c r="D428" s="171">
        <f t="shared" si="28"/>
        <v>368</v>
      </c>
      <c r="E428" s="182">
        <f t="shared" si="29"/>
        <v>1</v>
      </c>
      <c r="F428" s="182"/>
      <c r="G428" s="200">
        <v>1</v>
      </c>
      <c r="H428" s="175"/>
    </row>
    <row r="429" spans="1:9" x14ac:dyDescent="0.25">
      <c r="A429" s="82">
        <f>A421+1</f>
        <v>356</v>
      </c>
      <c r="B429" s="72" t="s">
        <v>807</v>
      </c>
      <c r="C429" s="72" t="s">
        <v>808</v>
      </c>
      <c r="D429" s="171">
        <f t="shared" si="28"/>
        <v>369</v>
      </c>
      <c r="E429" s="182">
        <f t="shared" si="29"/>
        <v>1</v>
      </c>
      <c r="F429" s="182"/>
      <c r="G429" s="200">
        <v>1</v>
      </c>
      <c r="H429" s="175"/>
    </row>
    <row r="430" spans="1:9" x14ac:dyDescent="0.25">
      <c r="A430" s="266">
        <f>A429+1</f>
        <v>357</v>
      </c>
      <c r="B430" s="72" t="s">
        <v>809</v>
      </c>
      <c r="C430" s="72" t="s">
        <v>810</v>
      </c>
      <c r="D430" s="171">
        <f t="shared" si="28"/>
        <v>370</v>
      </c>
      <c r="E430" s="182">
        <f t="shared" si="29"/>
        <v>0</v>
      </c>
      <c r="F430" s="182"/>
      <c r="G430" s="200">
        <v>0</v>
      </c>
      <c r="H430" s="175"/>
    </row>
    <row r="431" spans="1:9" x14ac:dyDescent="0.25">
      <c r="A431" s="267"/>
      <c r="B431" s="72" t="s">
        <v>811</v>
      </c>
      <c r="C431" s="72" t="s">
        <v>812</v>
      </c>
      <c r="D431" s="171">
        <f t="shared" si="28"/>
        <v>371</v>
      </c>
      <c r="E431" s="182">
        <f t="shared" si="29"/>
        <v>0</v>
      </c>
      <c r="F431" s="182"/>
      <c r="G431" s="200">
        <v>0</v>
      </c>
      <c r="H431" s="175"/>
    </row>
    <row r="432" spans="1:9" x14ac:dyDescent="0.25">
      <c r="A432" s="267"/>
      <c r="B432" s="72" t="s">
        <v>813</v>
      </c>
      <c r="C432" s="72" t="s">
        <v>814</v>
      </c>
      <c r="D432" s="171">
        <f t="shared" si="28"/>
        <v>372</v>
      </c>
      <c r="E432" s="182">
        <f t="shared" si="29"/>
        <v>0</v>
      </c>
      <c r="F432" s="182"/>
      <c r="G432" s="200">
        <v>0</v>
      </c>
      <c r="H432" s="175"/>
    </row>
    <row r="433" spans="1:8" x14ac:dyDescent="0.25">
      <c r="A433" s="267"/>
      <c r="B433" s="72" t="s">
        <v>815</v>
      </c>
      <c r="C433" s="72" t="s">
        <v>816</v>
      </c>
      <c r="D433" s="171">
        <f t="shared" si="28"/>
        <v>373</v>
      </c>
      <c r="E433" s="182">
        <f t="shared" si="29"/>
        <v>0</v>
      </c>
      <c r="F433" s="182"/>
      <c r="G433" s="200">
        <v>0</v>
      </c>
      <c r="H433" s="175"/>
    </row>
    <row r="434" spans="1:8" x14ac:dyDescent="0.25">
      <c r="A434" s="267"/>
      <c r="B434" s="72" t="s">
        <v>817</v>
      </c>
      <c r="C434" s="72" t="s">
        <v>818</v>
      </c>
      <c r="D434" s="171">
        <f t="shared" si="28"/>
        <v>374</v>
      </c>
      <c r="E434" s="182">
        <f t="shared" si="29"/>
        <v>0</v>
      </c>
      <c r="F434" s="182"/>
      <c r="G434" s="200">
        <v>0</v>
      </c>
      <c r="H434" s="175"/>
    </row>
    <row r="435" spans="1:8" x14ac:dyDescent="0.25">
      <c r="A435" s="267"/>
      <c r="B435" s="72" t="s">
        <v>819</v>
      </c>
      <c r="C435" s="72" t="s">
        <v>820</v>
      </c>
      <c r="D435" s="171">
        <f t="shared" si="28"/>
        <v>375</v>
      </c>
      <c r="E435" s="182">
        <f t="shared" si="29"/>
        <v>0</v>
      </c>
      <c r="F435" s="182"/>
      <c r="G435" s="200">
        <v>0</v>
      </c>
      <c r="H435" s="175"/>
    </row>
    <row r="436" spans="1:8" x14ac:dyDescent="0.25">
      <c r="A436" s="267"/>
      <c r="B436" s="72" t="s">
        <v>821</v>
      </c>
      <c r="C436" s="72" t="s">
        <v>822</v>
      </c>
      <c r="D436" s="171">
        <f t="shared" si="28"/>
        <v>376</v>
      </c>
      <c r="E436" s="182">
        <f t="shared" si="29"/>
        <v>0</v>
      </c>
      <c r="F436" s="182"/>
      <c r="G436" s="200">
        <v>0</v>
      </c>
      <c r="H436" s="175"/>
    </row>
    <row r="437" spans="1:8" x14ac:dyDescent="0.25">
      <c r="A437" s="267"/>
      <c r="B437" s="72" t="s">
        <v>823</v>
      </c>
      <c r="C437" s="72" t="s">
        <v>824</v>
      </c>
      <c r="D437" s="171">
        <f t="shared" si="28"/>
        <v>377</v>
      </c>
      <c r="E437" s="182">
        <f t="shared" si="29"/>
        <v>0</v>
      </c>
      <c r="F437" s="182"/>
      <c r="G437" s="200">
        <v>0</v>
      </c>
      <c r="H437" s="175"/>
    </row>
    <row r="438" spans="1:8" x14ac:dyDescent="0.25">
      <c r="A438" s="267"/>
      <c r="B438" s="72" t="s">
        <v>825</v>
      </c>
      <c r="C438" s="72" t="s">
        <v>826</v>
      </c>
      <c r="D438" s="171">
        <f t="shared" si="28"/>
        <v>378</v>
      </c>
      <c r="E438" s="182">
        <f t="shared" si="29"/>
        <v>0</v>
      </c>
      <c r="F438" s="182"/>
      <c r="G438" s="200">
        <v>0</v>
      </c>
      <c r="H438" s="175"/>
    </row>
    <row r="439" spans="1:8" x14ac:dyDescent="0.25">
      <c r="A439" s="268"/>
      <c r="B439" s="72" t="s">
        <v>827</v>
      </c>
      <c r="C439" s="72" t="s">
        <v>828</v>
      </c>
      <c r="D439" s="171">
        <f t="shared" si="28"/>
        <v>379</v>
      </c>
      <c r="E439" s="182" t="str">
        <f t="shared" si="29"/>
        <v xml:space="preserve">0 </v>
      </c>
      <c r="F439" s="182"/>
      <c r="G439" s="200" t="s">
        <v>829</v>
      </c>
      <c r="H439" s="175"/>
    </row>
    <row r="440" spans="1:8" x14ac:dyDescent="0.25">
      <c r="A440" s="82"/>
      <c r="B440" s="68" t="s">
        <v>830</v>
      </c>
      <c r="C440" s="71"/>
      <c r="D440" s="24"/>
      <c r="E440" s="182"/>
      <c r="F440" s="182"/>
      <c r="G440" s="200"/>
      <c r="H440" s="175"/>
    </row>
    <row r="441" spans="1:8" x14ac:dyDescent="0.25">
      <c r="A441" s="266">
        <f>A430+1</f>
        <v>358</v>
      </c>
      <c r="B441" s="72" t="s">
        <v>831</v>
      </c>
      <c r="C441" s="72" t="s">
        <v>832</v>
      </c>
      <c r="D441" s="171">
        <f>D439+1</f>
        <v>380</v>
      </c>
      <c r="E441" s="182">
        <f t="shared" ref="E441:E455" si="30">G441</f>
        <v>0</v>
      </c>
      <c r="F441" s="182"/>
      <c r="G441" s="200">
        <v>0</v>
      </c>
      <c r="H441" s="175"/>
    </row>
    <row r="442" spans="1:8" x14ac:dyDescent="0.25">
      <c r="A442" s="267"/>
      <c r="B442" s="72" t="s">
        <v>833</v>
      </c>
      <c r="C442" s="72" t="s">
        <v>834</v>
      </c>
      <c r="D442" s="171">
        <f t="shared" ref="D442:D464" si="31">D441+1</f>
        <v>381</v>
      </c>
      <c r="E442" s="182">
        <f t="shared" si="30"/>
        <v>0</v>
      </c>
      <c r="F442" s="182" t="s">
        <v>403</v>
      </c>
      <c r="G442" s="200">
        <v>0</v>
      </c>
      <c r="H442" s="175"/>
    </row>
    <row r="443" spans="1:8" x14ac:dyDescent="0.25">
      <c r="A443" s="267"/>
      <c r="B443" s="72" t="s">
        <v>835</v>
      </c>
      <c r="C443" s="72" t="s">
        <v>836</v>
      </c>
      <c r="D443" s="171">
        <f t="shared" si="31"/>
        <v>382</v>
      </c>
      <c r="E443" s="217">
        <f t="shared" si="30"/>
        <v>14000</v>
      </c>
      <c r="F443" s="182" t="s">
        <v>301</v>
      </c>
      <c r="G443" s="196">
        <v>14000</v>
      </c>
      <c r="H443" s="175"/>
    </row>
    <row r="444" spans="1:8" x14ac:dyDescent="0.25">
      <c r="A444" s="267"/>
      <c r="B444" s="72" t="s">
        <v>837</v>
      </c>
      <c r="C444" s="72" t="s">
        <v>838</v>
      </c>
      <c r="D444" s="171">
        <f t="shared" si="31"/>
        <v>383</v>
      </c>
      <c r="E444" s="217">
        <f t="shared" si="30"/>
        <v>0</v>
      </c>
      <c r="F444" s="182" t="s">
        <v>121</v>
      </c>
      <c r="G444" s="200">
        <v>0</v>
      </c>
      <c r="H444" s="175"/>
    </row>
    <row r="445" spans="1:8" x14ac:dyDescent="0.25">
      <c r="A445" s="267"/>
      <c r="B445" s="72" t="s">
        <v>839</v>
      </c>
      <c r="C445" s="72" t="s">
        <v>840</v>
      </c>
      <c r="D445" s="171">
        <f t="shared" si="31"/>
        <v>384</v>
      </c>
      <c r="E445" s="217">
        <f t="shared" si="30"/>
        <v>0</v>
      </c>
      <c r="F445" s="182" t="s">
        <v>121</v>
      </c>
      <c r="G445" s="200">
        <v>0</v>
      </c>
      <c r="H445" s="175"/>
    </row>
    <row r="446" spans="1:8" x14ac:dyDescent="0.25">
      <c r="A446" s="267"/>
      <c r="B446" s="72" t="s">
        <v>841</v>
      </c>
      <c r="C446" s="72" t="s">
        <v>842</v>
      </c>
      <c r="D446" s="171">
        <f t="shared" si="31"/>
        <v>385</v>
      </c>
      <c r="E446" s="217">
        <f t="shared" si="30"/>
        <v>0</v>
      </c>
      <c r="F446" s="182" t="s">
        <v>121</v>
      </c>
      <c r="G446" s="200">
        <v>0</v>
      </c>
      <c r="H446" s="175"/>
    </row>
    <row r="447" spans="1:8" x14ac:dyDescent="0.25">
      <c r="A447" s="267"/>
      <c r="B447" s="72" t="s">
        <v>843</v>
      </c>
      <c r="C447" s="72" t="s">
        <v>844</v>
      </c>
      <c r="D447" s="171">
        <f t="shared" si="31"/>
        <v>386</v>
      </c>
      <c r="E447" s="217">
        <f t="shared" si="30"/>
        <v>0</v>
      </c>
      <c r="F447" s="182" t="s">
        <v>121</v>
      </c>
      <c r="G447" s="200">
        <v>0</v>
      </c>
      <c r="H447" s="175"/>
    </row>
    <row r="448" spans="1:8" x14ac:dyDescent="0.25">
      <c r="A448" s="267"/>
      <c r="B448" s="72" t="s">
        <v>845</v>
      </c>
      <c r="C448" s="72" t="s">
        <v>846</v>
      </c>
      <c r="D448" s="171">
        <f t="shared" si="31"/>
        <v>387</v>
      </c>
      <c r="E448" s="217">
        <f t="shared" si="30"/>
        <v>0</v>
      </c>
      <c r="F448" s="182" t="s">
        <v>121</v>
      </c>
      <c r="G448" s="200">
        <v>0</v>
      </c>
      <c r="H448" s="175"/>
    </row>
    <row r="449" spans="1:8" x14ac:dyDescent="0.25">
      <c r="A449" s="267"/>
      <c r="B449" s="72" t="s">
        <v>847</v>
      </c>
      <c r="C449" s="72" t="s">
        <v>848</v>
      </c>
      <c r="D449" s="171">
        <f t="shared" si="31"/>
        <v>388</v>
      </c>
      <c r="E449" s="217">
        <f t="shared" si="30"/>
        <v>2</v>
      </c>
      <c r="F449" s="182" t="s">
        <v>121</v>
      </c>
      <c r="G449" s="200">
        <v>2</v>
      </c>
      <c r="H449" s="175"/>
    </row>
    <row r="450" spans="1:8" x14ac:dyDescent="0.25">
      <c r="A450" s="267"/>
      <c r="B450" s="72" t="s">
        <v>849</v>
      </c>
      <c r="C450" s="72" t="s">
        <v>850</v>
      </c>
      <c r="D450" s="171">
        <f t="shared" si="31"/>
        <v>389</v>
      </c>
      <c r="E450" s="217">
        <f t="shared" si="30"/>
        <v>1</v>
      </c>
      <c r="F450" s="182" t="s">
        <v>121</v>
      </c>
      <c r="G450" s="200">
        <v>1</v>
      </c>
      <c r="H450" s="175"/>
    </row>
    <row r="451" spans="1:8" x14ac:dyDescent="0.25">
      <c r="A451" s="267"/>
      <c r="B451" s="72" t="s">
        <v>851</v>
      </c>
      <c r="C451" s="72" t="s">
        <v>852</v>
      </c>
      <c r="D451" s="171">
        <f t="shared" si="31"/>
        <v>390</v>
      </c>
      <c r="E451" s="217">
        <f t="shared" si="30"/>
        <v>2</v>
      </c>
      <c r="F451" s="182" t="s">
        <v>121</v>
      </c>
      <c r="G451" s="200">
        <v>2</v>
      </c>
      <c r="H451" s="175"/>
    </row>
    <row r="452" spans="1:8" x14ac:dyDescent="0.25">
      <c r="A452" s="267"/>
      <c r="B452" s="72" t="s">
        <v>853</v>
      </c>
      <c r="C452" s="72" t="s">
        <v>854</v>
      </c>
      <c r="D452" s="171">
        <f t="shared" si="31"/>
        <v>391</v>
      </c>
      <c r="E452" s="217">
        <f t="shared" si="30"/>
        <v>0</v>
      </c>
      <c r="F452" s="182" t="s">
        <v>121</v>
      </c>
      <c r="G452" s="200">
        <v>0</v>
      </c>
      <c r="H452" s="175"/>
    </row>
    <row r="453" spans="1:8" x14ac:dyDescent="0.25">
      <c r="A453" s="267"/>
      <c r="B453" s="72" t="s">
        <v>855</v>
      </c>
      <c r="C453" s="72" t="s">
        <v>856</v>
      </c>
      <c r="D453" s="171">
        <f t="shared" si="31"/>
        <v>392</v>
      </c>
      <c r="E453" s="217">
        <f t="shared" si="30"/>
        <v>0</v>
      </c>
      <c r="F453" s="182" t="s">
        <v>121</v>
      </c>
      <c r="G453" s="200">
        <v>0</v>
      </c>
      <c r="H453" s="175"/>
    </row>
    <row r="454" spans="1:8" x14ac:dyDescent="0.25">
      <c r="A454" s="267"/>
      <c r="B454" s="72" t="s">
        <v>857</v>
      </c>
      <c r="C454" s="72" t="s">
        <v>858</v>
      </c>
      <c r="D454" s="171">
        <f t="shared" si="31"/>
        <v>393</v>
      </c>
      <c r="E454" s="217">
        <f t="shared" si="30"/>
        <v>0</v>
      </c>
      <c r="F454" s="182" t="s">
        <v>121</v>
      </c>
      <c r="G454" s="200">
        <v>0</v>
      </c>
      <c r="H454" s="175"/>
    </row>
    <row r="455" spans="1:8" x14ac:dyDescent="0.25">
      <c r="A455" s="268"/>
      <c r="B455" s="72" t="s">
        <v>859</v>
      </c>
      <c r="C455" s="72" t="s">
        <v>860</v>
      </c>
      <c r="D455" s="171">
        <f t="shared" si="31"/>
        <v>394</v>
      </c>
      <c r="E455" s="217">
        <f t="shared" si="30"/>
        <v>0</v>
      </c>
      <c r="F455" s="182" t="s">
        <v>121</v>
      </c>
      <c r="G455" s="200">
        <v>0</v>
      </c>
      <c r="H455" s="175"/>
    </row>
    <row r="456" spans="1:8" x14ac:dyDescent="0.25">
      <c r="A456" s="266">
        <f>A441+1</f>
        <v>359</v>
      </c>
      <c r="B456" s="72" t="s">
        <v>861</v>
      </c>
      <c r="C456" s="72" t="s">
        <v>862</v>
      </c>
      <c r="D456" s="171">
        <f t="shared" si="31"/>
        <v>395</v>
      </c>
      <c r="E456" s="182">
        <f t="shared" ref="E456:E464" si="32">G456</f>
        <v>0</v>
      </c>
      <c r="F456" s="182"/>
      <c r="G456" s="200">
        <v>0</v>
      </c>
      <c r="H456" s="175"/>
    </row>
    <row r="457" spans="1:8" x14ac:dyDescent="0.25">
      <c r="A457" s="267"/>
      <c r="B457" s="72" t="s">
        <v>863</v>
      </c>
      <c r="C457" s="72" t="s">
        <v>864</v>
      </c>
      <c r="D457" s="171">
        <f t="shared" si="31"/>
        <v>396</v>
      </c>
      <c r="E457" s="182">
        <f t="shared" si="32"/>
        <v>0</v>
      </c>
      <c r="F457" s="182"/>
      <c r="G457" s="200">
        <v>0</v>
      </c>
      <c r="H457" s="175"/>
    </row>
    <row r="458" spans="1:8" x14ac:dyDescent="0.25">
      <c r="A458" s="267"/>
      <c r="B458" s="72" t="s">
        <v>865</v>
      </c>
      <c r="C458" s="72" t="s">
        <v>866</v>
      </c>
      <c r="D458" s="171">
        <f t="shared" si="31"/>
        <v>397</v>
      </c>
      <c r="E458" s="182">
        <f t="shared" si="32"/>
        <v>0</v>
      </c>
      <c r="F458" s="182"/>
      <c r="G458" s="200">
        <v>0</v>
      </c>
      <c r="H458" s="175"/>
    </row>
    <row r="459" spans="1:8" x14ac:dyDescent="0.25">
      <c r="A459" s="267"/>
      <c r="B459" s="72" t="s">
        <v>867</v>
      </c>
      <c r="C459" s="72" t="s">
        <v>868</v>
      </c>
      <c r="D459" s="171">
        <f t="shared" si="31"/>
        <v>398</v>
      </c>
      <c r="E459" s="182">
        <f t="shared" si="32"/>
        <v>0</v>
      </c>
      <c r="F459" s="182"/>
      <c r="G459" s="200">
        <v>0</v>
      </c>
      <c r="H459" s="175"/>
    </row>
    <row r="460" spans="1:8" x14ac:dyDescent="0.25">
      <c r="A460" s="267"/>
      <c r="B460" s="72" t="s">
        <v>869</v>
      </c>
      <c r="C460" s="72" t="s">
        <v>870</v>
      </c>
      <c r="D460" s="171">
        <f t="shared" si="31"/>
        <v>399</v>
      </c>
      <c r="E460" s="182">
        <f t="shared" si="32"/>
        <v>0</v>
      </c>
      <c r="F460" s="182"/>
      <c r="G460" s="200">
        <v>0</v>
      </c>
      <c r="H460" s="175"/>
    </row>
    <row r="461" spans="1:8" x14ac:dyDescent="0.25">
      <c r="A461" s="267"/>
      <c r="B461" s="72" t="s">
        <v>871</v>
      </c>
      <c r="C461" s="72" t="s">
        <v>872</v>
      </c>
      <c r="D461" s="171">
        <f t="shared" si="31"/>
        <v>400</v>
      </c>
      <c r="E461" s="182">
        <f t="shared" si="32"/>
        <v>0</v>
      </c>
      <c r="F461" s="182"/>
      <c r="G461" s="200">
        <v>0</v>
      </c>
      <c r="H461" s="175"/>
    </row>
    <row r="462" spans="1:8" x14ac:dyDescent="0.25">
      <c r="A462" s="267"/>
      <c r="B462" s="72" t="s">
        <v>873</v>
      </c>
      <c r="C462" s="72" t="s">
        <v>874</v>
      </c>
      <c r="D462" s="171">
        <f t="shared" si="31"/>
        <v>401</v>
      </c>
      <c r="E462" s="182">
        <f t="shared" si="32"/>
        <v>0</v>
      </c>
      <c r="F462" s="182"/>
      <c r="G462" s="200">
        <v>0</v>
      </c>
      <c r="H462" s="175"/>
    </row>
    <row r="463" spans="1:8" x14ac:dyDescent="0.25">
      <c r="A463" s="268"/>
      <c r="B463" s="72" t="s">
        <v>875</v>
      </c>
      <c r="C463" s="72" t="s">
        <v>876</v>
      </c>
      <c r="D463" s="171">
        <f t="shared" si="31"/>
        <v>402</v>
      </c>
      <c r="E463" s="182">
        <f t="shared" si="32"/>
        <v>0</v>
      </c>
      <c r="F463" s="182"/>
      <c r="G463" s="200">
        <v>0</v>
      </c>
      <c r="H463" s="175"/>
    </row>
    <row r="464" spans="1:8" x14ac:dyDescent="0.25">
      <c r="A464" s="82">
        <f>A456+1</f>
        <v>360</v>
      </c>
      <c r="B464" s="72" t="s">
        <v>877</v>
      </c>
      <c r="C464" s="72" t="s">
        <v>878</v>
      </c>
      <c r="D464" s="171">
        <f t="shared" si="31"/>
        <v>403</v>
      </c>
      <c r="E464" s="182">
        <f t="shared" si="32"/>
        <v>0</v>
      </c>
      <c r="F464" s="182" t="s">
        <v>424</v>
      </c>
      <c r="G464" s="200">
        <v>0</v>
      </c>
      <c r="H464" s="175"/>
    </row>
    <row r="465" spans="1:9" x14ac:dyDescent="0.25">
      <c r="A465" s="318" t="s">
        <v>879</v>
      </c>
      <c r="B465" s="319"/>
      <c r="C465" s="320"/>
      <c r="D465" s="24"/>
      <c r="E465" s="182"/>
      <c r="F465" s="182"/>
      <c r="G465" s="200"/>
      <c r="H465" s="175"/>
    </row>
    <row r="466" spans="1:9" s="26" customFormat="1" x14ac:dyDescent="0.25">
      <c r="A466" s="91"/>
      <c r="B466" s="68" t="s">
        <v>880</v>
      </c>
      <c r="C466" s="92"/>
      <c r="D466" s="24"/>
      <c r="E466" s="182"/>
      <c r="F466" s="182"/>
      <c r="G466" s="200"/>
      <c r="H466" s="175"/>
      <c r="I466" s="36"/>
    </row>
    <row r="467" spans="1:9" s="26" customFormat="1" x14ac:dyDescent="0.25">
      <c r="A467" s="314">
        <f>A464+1</f>
        <v>361</v>
      </c>
      <c r="B467" s="72" t="s">
        <v>881</v>
      </c>
      <c r="C467" s="72" t="s">
        <v>882</v>
      </c>
      <c r="D467" s="171">
        <f>D464+1</f>
        <v>404</v>
      </c>
      <c r="E467" s="182">
        <f t="shared" ref="E467:E475" si="33">G467</f>
        <v>0</v>
      </c>
      <c r="F467" s="182" t="s">
        <v>403</v>
      </c>
      <c r="G467" s="197">
        <v>0</v>
      </c>
      <c r="H467" s="175" t="s">
        <v>883</v>
      </c>
      <c r="I467" s="36"/>
    </row>
    <row r="468" spans="1:9" s="26" customFormat="1" x14ac:dyDescent="0.25">
      <c r="A468" s="314"/>
      <c r="B468" s="72" t="s">
        <v>884</v>
      </c>
      <c r="C468" s="72" t="s">
        <v>885</v>
      </c>
      <c r="D468" s="171">
        <f t="shared" ref="D468:D475" si="34">D467+1</f>
        <v>405</v>
      </c>
      <c r="E468" s="182">
        <f t="shared" si="33"/>
        <v>0</v>
      </c>
      <c r="F468" s="182" t="s">
        <v>403</v>
      </c>
      <c r="G468" s="197">
        <v>0</v>
      </c>
      <c r="H468" s="175" t="s">
        <v>883</v>
      </c>
      <c r="I468" s="36"/>
    </row>
    <row r="469" spans="1:9" s="26" customFormat="1" x14ac:dyDescent="0.25">
      <c r="A469" s="314"/>
      <c r="B469" s="72" t="s">
        <v>886</v>
      </c>
      <c r="C469" s="72" t="s">
        <v>887</v>
      </c>
      <c r="D469" s="171">
        <f t="shared" si="34"/>
        <v>406</v>
      </c>
      <c r="E469" s="182">
        <f t="shared" si="33"/>
        <v>0</v>
      </c>
      <c r="F469" s="182" t="s">
        <v>403</v>
      </c>
      <c r="G469" s="197">
        <v>0</v>
      </c>
      <c r="H469" s="175" t="s">
        <v>883</v>
      </c>
      <c r="I469" s="36"/>
    </row>
    <row r="470" spans="1:9" s="26" customFormat="1" x14ac:dyDescent="0.25">
      <c r="A470" s="314"/>
      <c r="B470" s="72" t="s">
        <v>888</v>
      </c>
      <c r="C470" s="72" t="s">
        <v>889</v>
      </c>
      <c r="D470" s="171">
        <f t="shared" si="34"/>
        <v>407</v>
      </c>
      <c r="E470" s="182">
        <f t="shared" si="33"/>
        <v>0</v>
      </c>
      <c r="F470" s="182" t="s">
        <v>403</v>
      </c>
      <c r="G470" s="197">
        <v>0</v>
      </c>
      <c r="H470" s="175" t="s">
        <v>883</v>
      </c>
      <c r="I470" s="36"/>
    </row>
    <row r="471" spans="1:9" s="26" customFormat="1" x14ac:dyDescent="0.25">
      <c r="A471" s="314"/>
      <c r="B471" s="72" t="s">
        <v>890</v>
      </c>
      <c r="C471" s="72" t="s">
        <v>891</v>
      </c>
      <c r="D471" s="171">
        <f t="shared" si="34"/>
        <v>408</v>
      </c>
      <c r="E471" s="182">
        <f t="shared" si="33"/>
        <v>0</v>
      </c>
      <c r="F471" s="182" t="s">
        <v>403</v>
      </c>
      <c r="G471" s="197">
        <v>0</v>
      </c>
      <c r="H471" s="175" t="s">
        <v>883</v>
      </c>
      <c r="I471" s="36"/>
    </row>
    <row r="472" spans="1:9" s="26" customFormat="1" x14ac:dyDescent="0.25">
      <c r="A472" s="314"/>
      <c r="B472" s="72" t="s">
        <v>892</v>
      </c>
      <c r="C472" s="72" t="s">
        <v>893</v>
      </c>
      <c r="D472" s="171">
        <f t="shared" si="34"/>
        <v>409</v>
      </c>
      <c r="E472" s="182">
        <f t="shared" si="33"/>
        <v>0</v>
      </c>
      <c r="F472" s="182" t="s">
        <v>403</v>
      </c>
      <c r="G472" s="197">
        <v>0</v>
      </c>
      <c r="H472" s="175" t="s">
        <v>883</v>
      </c>
      <c r="I472" s="36"/>
    </row>
    <row r="473" spans="1:9" s="26" customFormat="1" x14ac:dyDescent="0.25">
      <c r="A473" s="314"/>
      <c r="B473" s="72" t="s">
        <v>894</v>
      </c>
      <c r="C473" s="72" t="s">
        <v>895</v>
      </c>
      <c r="D473" s="171">
        <f t="shared" si="34"/>
        <v>410</v>
      </c>
      <c r="E473" s="182">
        <f t="shared" si="33"/>
        <v>0</v>
      </c>
      <c r="F473" s="182" t="s">
        <v>403</v>
      </c>
      <c r="G473" s="197">
        <v>0</v>
      </c>
      <c r="H473" s="175" t="s">
        <v>883</v>
      </c>
      <c r="I473" s="36"/>
    </row>
    <row r="474" spans="1:9" s="26" customFormat="1" x14ac:dyDescent="0.25">
      <c r="A474" s="314"/>
      <c r="B474" s="72" t="s">
        <v>896</v>
      </c>
      <c r="C474" s="72" t="s">
        <v>897</v>
      </c>
      <c r="D474" s="171">
        <f t="shared" si="34"/>
        <v>411</v>
      </c>
      <c r="E474" s="182">
        <f t="shared" si="33"/>
        <v>0</v>
      </c>
      <c r="F474" s="182" t="s">
        <v>403</v>
      </c>
      <c r="G474" s="197">
        <v>0</v>
      </c>
      <c r="H474" s="175" t="s">
        <v>883</v>
      </c>
      <c r="I474" s="36"/>
    </row>
    <row r="475" spans="1:9" s="26" customFormat="1" x14ac:dyDescent="0.25">
      <c r="A475" s="314"/>
      <c r="B475" s="72" t="s">
        <v>898</v>
      </c>
      <c r="C475" s="72" t="s">
        <v>899</v>
      </c>
      <c r="D475" s="171">
        <f t="shared" si="34"/>
        <v>412</v>
      </c>
      <c r="E475" s="182">
        <f t="shared" si="33"/>
        <v>15</v>
      </c>
      <c r="F475" s="182" t="s">
        <v>403</v>
      </c>
      <c r="G475" s="197">
        <v>15</v>
      </c>
      <c r="H475" s="175"/>
      <c r="I475" s="36"/>
    </row>
    <row r="476" spans="1:9" s="26" customFormat="1" x14ac:dyDescent="0.25">
      <c r="A476" s="93"/>
      <c r="B476" s="68" t="s">
        <v>900</v>
      </c>
      <c r="C476" s="75"/>
      <c r="D476" s="94"/>
      <c r="E476" s="182"/>
      <c r="F476" s="182"/>
      <c r="G476" s="197"/>
      <c r="H476" s="175" t="s">
        <v>883</v>
      </c>
      <c r="I476" s="36"/>
    </row>
    <row r="477" spans="1:9" s="26" customFormat="1" x14ac:dyDescent="0.25">
      <c r="A477" s="269">
        <f>A467+1</f>
        <v>362</v>
      </c>
      <c r="B477" s="72" t="s">
        <v>901</v>
      </c>
      <c r="C477" s="72" t="s">
        <v>902</v>
      </c>
      <c r="D477" s="171">
        <f>D475+1</f>
        <v>413</v>
      </c>
      <c r="E477" s="203">
        <f t="shared" ref="E477:E484" si="35">G477</f>
        <v>0</v>
      </c>
      <c r="F477" s="182" t="s">
        <v>903</v>
      </c>
      <c r="G477" s="199">
        <v>0</v>
      </c>
      <c r="H477" s="175" t="s">
        <v>883</v>
      </c>
      <c r="I477" s="95"/>
    </row>
    <row r="478" spans="1:9" s="26" customFormat="1" x14ac:dyDescent="0.25">
      <c r="A478" s="270"/>
      <c r="B478" s="72" t="s">
        <v>904</v>
      </c>
      <c r="C478" s="72" t="s">
        <v>905</v>
      </c>
      <c r="D478" s="171">
        <f t="shared" ref="D478:D484" si="36">D477+1</f>
        <v>414</v>
      </c>
      <c r="E478" s="203">
        <f t="shared" si="35"/>
        <v>0</v>
      </c>
      <c r="F478" s="182" t="s">
        <v>903</v>
      </c>
      <c r="G478" s="199">
        <v>0</v>
      </c>
      <c r="H478" s="175" t="s">
        <v>883</v>
      </c>
      <c r="I478" s="36"/>
    </row>
    <row r="479" spans="1:9" s="26" customFormat="1" x14ac:dyDescent="0.25">
      <c r="A479" s="270"/>
      <c r="B479" s="72" t="s">
        <v>906</v>
      </c>
      <c r="C479" s="72" t="s">
        <v>907</v>
      </c>
      <c r="D479" s="171">
        <f t="shared" si="36"/>
        <v>415</v>
      </c>
      <c r="E479" s="203">
        <f t="shared" si="35"/>
        <v>0</v>
      </c>
      <c r="F479" s="182" t="s">
        <v>903</v>
      </c>
      <c r="G479" s="199">
        <v>0</v>
      </c>
      <c r="H479" s="175" t="s">
        <v>883</v>
      </c>
      <c r="I479" s="36"/>
    </row>
    <row r="480" spans="1:9" s="26" customFormat="1" x14ac:dyDescent="0.25">
      <c r="A480" s="270"/>
      <c r="B480" s="72" t="s">
        <v>908</v>
      </c>
      <c r="C480" s="72" t="s">
        <v>909</v>
      </c>
      <c r="D480" s="171">
        <f t="shared" si="36"/>
        <v>416</v>
      </c>
      <c r="E480" s="203">
        <f t="shared" si="35"/>
        <v>0</v>
      </c>
      <c r="F480" s="182" t="s">
        <v>903</v>
      </c>
      <c r="G480" s="199">
        <v>0</v>
      </c>
      <c r="H480" s="175" t="s">
        <v>883</v>
      </c>
      <c r="I480" s="36"/>
    </row>
    <row r="481" spans="1:9" s="26" customFormat="1" x14ac:dyDescent="0.25">
      <c r="A481" s="270"/>
      <c r="B481" s="72" t="s">
        <v>910</v>
      </c>
      <c r="C481" s="72" t="s">
        <v>911</v>
      </c>
      <c r="D481" s="171">
        <f t="shared" si="36"/>
        <v>417</v>
      </c>
      <c r="E481" s="203">
        <f t="shared" si="35"/>
        <v>0</v>
      </c>
      <c r="F481" s="182" t="s">
        <v>903</v>
      </c>
      <c r="G481" s="199">
        <v>0</v>
      </c>
      <c r="H481" s="175" t="s">
        <v>883</v>
      </c>
      <c r="I481" s="36"/>
    </row>
    <row r="482" spans="1:9" s="26" customFormat="1" x14ac:dyDescent="0.25">
      <c r="A482" s="270"/>
      <c r="B482" s="72" t="s">
        <v>912</v>
      </c>
      <c r="C482" s="72" t="s">
        <v>913</v>
      </c>
      <c r="D482" s="171">
        <f t="shared" si="36"/>
        <v>418</v>
      </c>
      <c r="E482" s="203">
        <f t="shared" si="35"/>
        <v>0</v>
      </c>
      <c r="F482" s="182" t="s">
        <v>903</v>
      </c>
      <c r="G482" s="199">
        <v>0</v>
      </c>
      <c r="H482" s="175" t="s">
        <v>883</v>
      </c>
      <c r="I482" s="36"/>
    </row>
    <row r="483" spans="1:9" s="26" customFormat="1" x14ac:dyDescent="0.25">
      <c r="A483" s="270"/>
      <c r="B483" s="72" t="s">
        <v>914</v>
      </c>
      <c r="C483" s="72" t="s">
        <v>915</v>
      </c>
      <c r="D483" s="171">
        <f t="shared" si="36"/>
        <v>419</v>
      </c>
      <c r="E483" s="203">
        <f t="shared" si="35"/>
        <v>0</v>
      </c>
      <c r="F483" s="182" t="s">
        <v>903</v>
      </c>
      <c r="G483" s="199">
        <v>0</v>
      </c>
      <c r="H483" s="175" t="s">
        <v>883</v>
      </c>
      <c r="I483" s="36"/>
    </row>
    <row r="484" spans="1:9" s="26" customFormat="1" x14ac:dyDescent="0.25">
      <c r="A484" s="271"/>
      <c r="B484" s="72" t="s">
        <v>916</v>
      </c>
      <c r="C484" s="72" t="s">
        <v>917</v>
      </c>
      <c r="D484" s="171">
        <f t="shared" si="36"/>
        <v>420</v>
      </c>
      <c r="E484" s="203">
        <f t="shared" si="35"/>
        <v>0</v>
      </c>
      <c r="F484" s="182" t="s">
        <v>903</v>
      </c>
      <c r="G484" s="199">
        <v>0</v>
      </c>
      <c r="H484" s="175" t="s">
        <v>883</v>
      </c>
      <c r="I484" s="36"/>
    </row>
    <row r="485" spans="1:9" s="26" customFormat="1" x14ac:dyDescent="0.25">
      <c r="A485" s="93"/>
      <c r="B485" s="85"/>
      <c r="C485" s="75"/>
      <c r="D485" s="94"/>
      <c r="E485" s="182"/>
      <c r="F485" s="182"/>
      <c r="G485" s="197"/>
      <c r="H485" s="175"/>
      <c r="I485" s="36"/>
    </row>
    <row r="486" spans="1:9" x14ac:dyDescent="0.25">
      <c r="A486" s="96"/>
      <c r="B486" s="68" t="s">
        <v>918</v>
      </c>
      <c r="C486" s="75"/>
      <c r="D486" s="97"/>
      <c r="E486" s="182"/>
      <c r="F486" s="182"/>
      <c r="G486" s="200"/>
      <c r="H486" s="175"/>
    </row>
    <row r="487" spans="1:9" x14ac:dyDescent="0.25">
      <c r="A487" s="269">
        <f>A467+1</f>
        <v>362</v>
      </c>
      <c r="B487" s="72" t="s">
        <v>919</v>
      </c>
      <c r="C487" s="75" t="s">
        <v>920</v>
      </c>
      <c r="D487" s="171">
        <f>D484+1</f>
        <v>421</v>
      </c>
      <c r="E487" s="182">
        <f>G487</f>
        <v>478</v>
      </c>
      <c r="F487" s="182" t="s">
        <v>233</v>
      </c>
      <c r="G487" s="200">
        <v>478</v>
      </c>
      <c r="H487" s="175"/>
    </row>
    <row r="488" spans="1:9" x14ac:dyDescent="0.25">
      <c r="A488" s="270"/>
      <c r="B488" s="72" t="s">
        <v>921</v>
      </c>
      <c r="C488" s="75" t="s">
        <v>922</v>
      </c>
      <c r="D488" s="171">
        <f t="shared" ref="D488:D494" si="37">D487+1</f>
        <v>422</v>
      </c>
      <c r="E488" s="182">
        <f>G488</f>
        <v>78</v>
      </c>
      <c r="F488" s="182" t="s">
        <v>233</v>
      </c>
      <c r="G488" s="200">
        <v>78</v>
      </c>
      <c r="H488" s="175"/>
    </row>
    <row r="489" spans="1:9" x14ac:dyDescent="0.25">
      <c r="A489" s="270"/>
      <c r="B489" s="72" t="s">
        <v>923</v>
      </c>
      <c r="C489" s="75" t="s">
        <v>924</v>
      </c>
      <c r="D489" s="171">
        <f t="shared" si="37"/>
        <v>423</v>
      </c>
      <c r="E489" s="182">
        <f t="shared" ref="E489:E494" si="38">G489</f>
        <v>57</v>
      </c>
      <c r="F489" s="182" t="s">
        <v>233</v>
      </c>
      <c r="G489" s="200">
        <v>57</v>
      </c>
      <c r="H489" s="175"/>
    </row>
    <row r="490" spans="1:9" x14ac:dyDescent="0.25">
      <c r="A490" s="270"/>
      <c r="B490" s="72" t="s">
        <v>925</v>
      </c>
      <c r="C490" s="75" t="s">
        <v>926</v>
      </c>
      <c r="D490" s="171">
        <f t="shared" si="37"/>
        <v>424</v>
      </c>
      <c r="E490" s="182">
        <f t="shared" si="38"/>
        <v>2</v>
      </c>
      <c r="F490" s="182"/>
      <c r="G490" s="200">
        <v>2</v>
      </c>
      <c r="H490" s="175"/>
    </row>
    <row r="491" spans="1:9" x14ac:dyDescent="0.25">
      <c r="A491" s="270"/>
      <c r="B491" s="72" t="s">
        <v>927</v>
      </c>
      <c r="C491" s="75" t="s">
        <v>928</v>
      </c>
      <c r="D491" s="171">
        <f t="shared" si="37"/>
        <v>425</v>
      </c>
      <c r="E491" s="182">
        <f t="shared" si="38"/>
        <v>312</v>
      </c>
      <c r="F491" s="182" t="s">
        <v>233</v>
      </c>
      <c r="G491" s="200">
        <v>312</v>
      </c>
      <c r="H491" s="175"/>
    </row>
    <row r="492" spans="1:9" x14ac:dyDescent="0.25">
      <c r="A492" s="270"/>
      <c r="B492" s="72" t="s">
        <v>929</v>
      </c>
      <c r="C492" s="75" t="s">
        <v>930</v>
      </c>
      <c r="D492" s="171">
        <f t="shared" si="37"/>
        <v>426</v>
      </c>
      <c r="E492" s="182">
        <f t="shared" si="38"/>
        <v>2</v>
      </c>
      <c r="F492" s="182"/>
      <c r="G492" s="200">
        <v>2</v>
      </c>
      <c r="H492" s="175"/>
    </row>
    <row r="493" spans="1:9" x14ac:dyDescent="0.25">
      <c r="A493" s="270"/>
      <c r="B493" s="72" t="s">
        <v>931</v>
      </c>
      <c r="C493" s="75" t="s">
        <v>932</v>
      </c>
      <c r="D493" s="171">
        <f t="shared" si="37"/>
        <v>427</v>
      </c>
      <c r="E493" s="182">
        <f t="shared" si="38"/>
        <v>126</v>
      </c>
      <c r="F493" s="182" t="s">
        <v>233</v>
      </c>
      <c r="G493" s="200">
        <v>126</v>
      </c>
      <c r="H493" s="175"/>
    </row>
    <row r="494" spans="1:9" x14ac:dyDescent="0.25">
      <c r="A494" s="271"/>
      <c r="B494" s="72" t="s">
        <v>933</v>
      </c>
      <c r="C494" s="75" t="s">
        <v>934</v>
      </c>
      <c r="D494" s="171">
        <f t="shared" si="37"/>
        <v>428</v>
      </c>
      <c r="E494" s="182">
        <f t="shared" si="38"/>
        <v>2</v>
      </c>
      <c r="F494" s="182"/>
      <c r="G494" s="200">
        <v>2</v>
      </c>
      <c r="H494" s="175"/>
    </row>
    <row r="495" spans="1:9" x14ac:dyDescent="0.25">
      <c r="A495" s="80"/>
      <c r="B495" s="68" t="s">
        <v>935</v>
      </c>
      <c r="C495" s="71"/>
      <c r="D495" s="24"/>
      <c r="E495" s="182"/>
      <c r="F495" s="182"/>
      <c r="G495" s="200"/>
      <c r="H495" s="175"/>
    </row>
    <row r="496" spans="1:9" x14ac:dyDescent="0.25">
      <c r="A496" s="266">
        <f>A487+1</f>
        <v>363</v>
      </c>
      <c r="B496" s="72" t="s">
        <v>936</v>
      </c>
      <c r="C496" s="72" t="s">
        <v>937</v>
      </c>
      <c r="D496" s="171">
        <f>D494+1</f>
        <v>429</v>
      </c>
      <c r="E496" s="182">
        <f t="shared" ref="E496:E515" si="39">G496</f>
        <v>1</v>
      </c>
      <c r="F496" s="182"/>
      <c r="G496" s="200">
        <v>1</v>
      </c>
      <c r="H496" s="175"/>
    </row>
    <row r="497" spans="1:8" x14ac:dyDescent="0.25">
      <c r="A497" s="267"/>
      <c r="B497" s="72" t="s">
        <v>938</v>
      </c>
      <c r="C497" s="72" t="s">
        <v>939</v>
      </c>
      <c r="D497" s="171">
        <f t="shared" ref="D497:D515" si="40">D496+1</f>
        <v>430</v>
      </c>
      <c r="E497" s="182">
        <v>1</v>
      </c>
      <c r="F497" s="182"/>
      <c r="G497" s="200">
        <v>1</v>
      </c>
      <c r="H497" s="175"/>
    </row>
    <row r="498" spans="1:8" x14ac:dyDescent="0.25">
      <c r="A498" s="267"/>
      <c r="B498" s="72" t="s">
        <v>940</v>
      </c>
      <c r="C498" s="72" t="s">
        <v>941</v>
      </c>
      <c r="D498" s="171">
        <f t="shared" si="40"/>
        <v>431</v>
      </c>
      <c r="E498" s="182">
        <f t="shared" si="39"/>
        <v>1</v>
      </c>
      <c r="F498" s="182"/>
      <c r="G498" s="200">
        <v>1</v>
      </c>
      <c r="H498" s="175"/>
    </row>
    <row r="499" spans="1:8" x14ac:dyDescent="0.25">
      <c r="A499" s="267"/>
      <c r="B499" s="72" t="s">
        <v>942</v>
      </c>
      <c r="C499" s="72" t="s">
        <v>943</v>
      </c>
      <c r="D499" s="171">
        <f t="shared" si="40"/>
        <v>432</v>
      </c>
      <c r="E499" s="182">
        <v>1</v>
      </c>
      <c r="F499" s="182"/>
      <c r="G499" s="200">
        <v>1</v>
      </c>
      <c r="H499" s="175"/>
    </row>
    <row r="500" spans="1:8" x14ac:dyDescent="0.25">
      <c r="A500" s="267"/>
      <c r="B500" s="72" t="s">
        <v>944</v>
      </c>
      <c r="C500" s="72" t="s">
        <v>945</v>
      </c>
      <c r="D500" s="171">
        <f t="shared" si="40"/>
        <v>433</v>
      </c>
      <c r="E500" s="182">
        <f t="shared" si="39"/>
        <v>1</v>
      </c>
      <c r="F500" s="182"/>
      <c r="G500" s="200">
        <v>1</v>
      </c>
      <c r="H500" s="175"/>
    </row>
    <row r="501" spans="1:8" x14ac:dyDescent="0.25">
      <c r="A501" s="267"/>
      <c r="B501" s="72" t="s">
        <v>946</v>
      </c>
      <c r="C501" s="72" t="s">
        <v>947</v>
      </c>
      <c r="D501" s="171">
        <f t="shared" si="40"/>
        <v>434</v>
      </c>
      <c r="E501" s="182">
        <f t="shared" si="39"/>
        <v>1</v>
      </c>
      <c r="F501" s="182"/>
      <c r="G501" s="200">
        <v>1</v>
      </c>
      <c r="H501" s="175"/>
    </row>
    <row r="502" spans="1:8" x14ac:dyDescent="0.25">
      <c r="A502" s="267"/>
      <c r="B502" s="72" t="s">
        <v>948</v>
      </c>
      <c r="C502" s="72" t="s">
        <v>949</v>
      </c>
      <c r="D502" s="171">
        <f t="shared" si="40"/>
        <v>435</v>
      </c>
      <c r="E502" s="182">
        <f t="shared" si="39"/>
        <v>0</v>
      </c>
      <c r="F502" s="182"/>
      <c r="G502" s="200">
        <v>0</v>
      </c>
      <c r="H502" s="175"/>
    </row>
    <row r="503" spans="1:8" x14ac:dyDescent="0.25">
      <c r="A503" s="267"/>
      <c r="B503" s="72" t="s">
        <v>950</v>
      </c>
      <c r="C503" s="72" t="s">
        <v>951</v>
      </c>
      <c r="D503" s="171">
        <f t="shared" si="40"/>
        <v>436</v>
      </c>
      <c r="E503" s="182">
        <f t="shared" si="39"/>
        <v>1</v>
      </c>
      <c r="F503" s="182"/>
      <c r="G503" s="200">
        <v>1</v>
      </c>
      <c r="H503" s="175"/>
    </row>
    <row r="504" spans="1:8" x14ac:dyDescent="0.25">
      <c r="A504" s="267"/>
      <c r="B504" s="86" t="s">
        <v>952</v>
      </c>
      <c r="C504" s="72" t="s">
        <v>953</v>
      </c>
      <c r="D504" s="171">
        <f t="shared" si="40"/>
        <v>437</v>
      </c>
      <c r="E504" s="182">
        <f t="shared" si="39"/>
        <v>0</v>
      </c>
      <c r="F504" s="182"/>
      <c r="G504" s="200">
        <v>0</v>
      </c>
      <c r="H504" s="175"/>
    </row>
    <row r="505" spans="1:8" x14ac:dyDescent="0.25">
      <c r="A505" s="268"/>
      <c r="B505" s="87"/>
      <c r="C505" s="72" t="s">
        <v>954</v>
      </c>
      <c r="D505" s="171">
        <f t="shared" si="40"/>
        <v>438</v>
      </c>
      <c r="E505" s="182">
        <f t="shared" si="39"/>
        <v>0</v>
      </c>
      <c r="F505" s="182"/>
      <c r="G505" s="200">
        <v>0</v>
      </c>
      <c r="H505" s="175"/>
    </row>
    <row r="506" spans="1:8" x14ac:dyDescent="0.25">
      <c r="A506" s="82">
        <f>A496+1</f>
        <v>364</v>
      </c>
      <c r="B506" s="72" t="s">
        <v>955</v>
      </c>
      <c r="C506" s="72" t="s">
        <v>956</v>
      </c>
      <c r="D506" s="171">
        <f t="shared" si="40"/>
        <v>439</v>
      </c>
      <c r="E506" s="182">
        <f t="shared" si="39"/>
        <v>1</v>
      </c>
      <c r="F506" s="182"/>
      <c r="G506" s="200">
        <v>1</v>
      </c>
      <c r="H506" s="175"/>
    </row>
    <row r="507" spans="1:8" x14ac:dyDescent="0.25">
      <c r="A507" s="266">
        <f>A506+1</f>
        <v>365</v>
      </c>
      <c r="B507" s="72" t="s">
        <v>957</v>
      </c>
      <c r="C507" s="72" t="s">
        <v>958</v>
      </c>
      <c r="D507" s="171">
        <f t="shared" si="40"/>
        <v>440</v>
      </c>
      <c r="E507" s="182">
        <v>1</v>
      </c>
      <c r="F507" s="182"/>
      <c r="G507" s="200">
        <v>1</v>
      </c>
      <c r="H507" s="175"/>
    </row>
    <row r="508" spans="1:8" x14ac:dyDescent="0.25">
      <c r="A508" s="267"/>
      <c r="B508" s="72" t="s">
        <v>959</v>
      </c>
      <c r="C508" s="72" t="s">
        <v>960</v>
      </c>
      <c r="D508" s="171">
        <f t="shared" si="40"/>
        <v>441</v>
      </c>
      <c r="E508" s="182">
        <f t="shared" si="39"/>
        <v>1</v>
      </c>
      <c r="F508" s="182"/>
      <c r="G508" s="200">
        <v>1</v>
      </c>
      <c r="H508" s="175"/>
    </row>
    <row r="509" spans="1:8" x14ac:dyDescent="0.25">
      <c r="A509" s="267"/>
      <c r="B509" s="72" t="s">
        <v>961</v>
      </c>
      <c r="C509" s="72" t="s">
        <v>962</v>
      </c>
      <c r="D509" s="171">
        <f t="shared" si="40"/>
        <v>442</v>
      </c>
      <c r="E509" s="182">
        <v>1</v>
      </c>
      <c r="F509" s="182"/>
      <c r="G509" s="200">
        <v>1</v>
      </c>
      <c r="H509" s="175"/>
    </row>
    <row r="510" spans="1:8" x14ac:dyDescent="0.25">
      <c r="A510" s="267"/>
      <c r="B510" s="72" t="s">
        <v>963</v>
      </c>
      <c r="C510" s="72" t="s">
        <v>964</v>
      </c>
      <c r="D510" s="171">
        <f t="shared" si="40"/>
        <v>443</v>
      </c>
      <c r="E510" s="182">
        <f t="shared" si="39"/>
        <v>1</v>
      </c>
      <c r="F510" s="182"/>
      <c r="G510" s="200">
        <v>1</v>
      </c>
      <c r="H510" s="175"/>
    </row>
    <row r="511" spans="1:8" x14ac:dyDescent="0.25">
      <c r="A511" s="267"/>
      <c r="B511" s="72" t="s">
        <v>965</v>
      </c>
      <c r="C511" s="72" t="s">
        <v>966</v>
      </c>
      <c r="D511" s="171">
        <f t="shared" si="40"/>
        <v>444</v>
      </c>
      <c r="E511" s="182">
        <f t="shared" si="39"/>
        <v>1</v>
      </c>
      <c r="F511" s="182"/>
      <c r="G511" s="200">
        <v>1</v>
      </c>
      <c r="H511" s="175"/>
    </row>
    <row r="512" spans="1:8" x14ac:dyDescent="0.25">
      <c r="A512" s="267"/>
      <c r="B512" s="72" t="s">
        <v>967</v>
      </c>
      <c r="C512" s="72" t="s">
        <v>968</v>
      </c>
      <c r="D512" s="171">
        <f t="shared" si="40"/>
        <v>445</v>
      </c>
      <c r="E512" s="182">
        <f t="shared" si="39"/>
        <v>0</v>
      </c>
      <c r="F512" s="182"/>
      <c r="G512" s="200">
        <v>0</v>
      </c>
      <c r="H512" s="175"/>
    </row>
    <row r="513" spans="1:8" x14ac:dyDescent="0.25">
      <c r="A513" s="267"/>
      <c r="B513" s="72" t="s">
        <v>969</v>
      </c>
      <c r="C513" s="72" t="s">
        <v>970</v>
      </c>
      <c r="D513" s="171">
        <f t="shared" si="40"/>
        <v>446</v>
      </c>
      <c r="E513" s="182">
        <f t="shared" si="39"/>
        <v>0</v>
      </c>
      <c r="F513" s="182"/>
      <c r="G513" s="200">
        <v>0</v>
      </c>
      <c r="H513" s="175"/>
    </row>
    <row r="514" spans="1:8" x14ac:dyDescent="0.25">
      <c r="A514" s="267"/>
      <c r="B514" s="86" t="s">
        <v>971</v>
      </c>
      <c r="C514" s="72" t="s">
        <v>972</v>
      </c>
      <c r="D514" s="171">
        <f t="shared" si="40"/>
        <v>447</v>
      </c>
      <c r="E514" s="182">
        <f t="shared" si="39"/>
        <v>0</v>
      </c>
      <c r="F514" s="182"/>
      <c r="G514" s="200">
        <v>0</v>
      </c>
      <c r="H514" s="175"/>
    </row>
    <row r="515" spans="1:8" x14ac:dyDescent="0.25">
      <c r="A515" s="268"/>
      <c r="B515" s="87"/>
      <c r="C515" s="72" t="s">
        <v>973</v>
      </c>
      <c r="D515" s="171">
        <f t="shared" si="40"/>
        <v>448</v>
      </c>
      <c r="E515" s="182">
        <f t="shared" si="39"/>
        <v>0</v>
      </c>
      <c r="F515" s="182"/>
      <c r="G515" s="200">
        <v>0</v>
      </c>
      <c r="H515" s="175"/>
    </row>
    <row r="516" spans="1:8" x14ac:dyDescent="0.25">
      <c r="A516" s="82"/>
      <c r="B516" s="68" t="s">
        <v>974</v>
      </c>
      <c r="C516" s="71"/>
      <c r="D516" s="24"/>
      <c r="E516" s="182"/>
      <c r="F516" s="182"/>
      <c r="G516" s="200"/>
      <c r="H516" s="175"/>
    </row>
    <row r="517" spans="1:8" x14ac:dyDescent="0.25">
      <c r="A517" s="266">
        <f>A507+1</f>
        <v>366</v>
      </c>
      <c r="B517" s="72" t="s">
        <v>975</v>
      </c>
      <c r="C517" s="72" t="s">
        <v>976</v>
      </c>
      <c r="D517" s="171">
        <f>D515+1</f>
        <v>449</v>
      </c>
      <c r="E517" s="182">
        <f>G517</f>
        <v>1</v>
      </c>
      <c r="F517" s="208" t="s">
        <v>233</v>
      </c>
      <c r="G517" s="200">
        <v>1</v>
      </c>
      <c r="H517" s="175"/>
    </row>
    <row r="518" spans="1:8" x14ac:dyDescent="0.25">
      <c r="A518" s="267"/>
      <c r="B518" s="72" t="s">
        <v>977</v>
      </c>
      <c r="C518" s="72" t="s">
        <v>978</v>
      </c>
      <c r="D518" s="171">
        <f t="shared" ref="D518:D524" si="41">D517+1</f>
        <v>450</v>
      </c>
      <c r="E518" s="182">
        <v>322</v>
      </c>
      <c r="F518" s="182" t="s">
        <v>233</v>
      </c>
      <c r="G518" s="200">
        <v>322</v>
      </c>
      <c r="H518" s="175"/>
    </row>
    <row r="519" spans="1:8" x14ac:dyDescent="0.25">
      <c r="A519" s="267"/>
      <c r="B519" s="72" t="s">
        <v>979</v>
      </c>
      <c r="C519" s="72" t="s">
        <v>980</v>
      </c>
      <c r="D519" s="171">
        <f t="shared" si="41"/>
        <v>451</v>
      </c>
      <c r="E519" s="182">
        <v>17</v>
      </c>
      <c r="F519" s="182" t="s">
        <v>233</v>
      </c>
      <c r="G519" s="200">
        <v>17</v>
      </c>
      <c r="H519" s="175"/>
    </row>
    <row r="520" spans="1:8" x14ac:dyDescent="0.25">
      <c r="A520" s="267"/>
      <c r="B520" s="72" t="s">
        <v>981</v>
      </c>
      <c r="C520" s="72" t="s">
        <v>982</v>
      </c>
      <c r="D520" s="171">
        <f t="shared" si="41"/>
        <v>452</v>
      </c>
      <c r="E520" s="182">
        <v>57</v>
      </c>
      <c r="F520" s="182" t="s">
        <v>233</v>
      </c>
      <c r="G520" s="200">
        <v>57</v>
      </c>
      <c r="H520" s="175"/>
    </row>
    <row r="521" spans="1:8" x14ac:dyDescent="0.25">
      <c r="A521" s="268"/>
      <c r="B521" s="72" t="s">
        <v>983</v>
      </c>
      <c r="C521" s="72" t="s">
        <v>984</v>
      </c>
      <c r="D521" s="171">
        <f t="shared" si="41"/>
        <v>453</v>
      </c>
      <c r="E521" s="182">
        <v>0</v>
      </c>
      <c r="F521" s="182" t="s">
        <v>233</v>
      </c>
      <c r="G521" s="200">
        <v>0</v>
      </c>
      <c r="H521" s="175"/>
    </row>
    <row r="522" spans="1:8" x14ac:dyDescent="0.25">
      <c r="A522" s="82">
        <f>A517+1</f>
        <v>367</v>
      </c>
      <c r="B522" s="72" t="s">
        <v>985</v>
      </c>
      <c r="C522" s="72" t="s">
        <v>986</v>
      </c>
      <c r="D522" s="171">
        <f t="shared" si="41"/>
        <v>454</v>
      </c>
      <c r="E522" s="182">
        <f>G522</f>
        <v>1</v>
      </c>
      <c r="F522" s="182"/>
      <c r="G522" s="200">
        <v>1</v>
      </c>
      <c r="H522" s="175"/>
    </row>
    <row r="523" spans="1:8" x14ac:dyDescent="0.25">
      <c r="A523" s="82">
        <f>A522+1</f>
        <v>368</v>
      </c>
      <c r="B523" s="72" t="s">
        <v>987</v>
      </c>
      <c r="C523" s="72" t="s">
        <v>988</v>
      </c>
      <c r="D523" s="171">
        <f t="shared" si="41"/>
        <v>455</v>
      </c>
      <c r="E523" s="182">
        <f>G523</f>
        <v>1</v>
      </c>
      <c r="F523" s="182"/>
      <c r="G523" s="200">
        <v>1</v>
      </c>
      <c r="H523" s="175"/>
    </row>
    <row r="524" spans="1:8" x14ac:dyDescent="0.25">
      <c r="A524" s="82">
        <f>A523+1</f>
        <v>369</v>
      </c>
      <c r="B524" s="72" t="s">
        <v>989</v>
      </c>
      <c r="C524" s="72" t="s">
        <v>990</v>
      </c>
      <c r="D524" s="171">
        <f t="shared" si="41"/>
        <v>456</v>
      </c>
      <c r="E524" s="182">
        <f>G524</f>
        <v>1</v>
      </c>
      <c r="F524" s="182"/>
      <c r="G524" s="200">
        <v>1</v>
      </c>
      <c r="H524" s="175"/>
    </row>
    <row r="525" spans="1:8" x14ac:dyDescent="0.25">
      <c r="A525" s="82"/>
      <c r="B525" s="68" t="s">
        <v>991</v>
      </c>
      <c r="C525" s="71"/>
      <c r="D525" s="24"/>
      <c r="E525" s="182"/>
      <c r="F525" s="182"/>
      <c r="G525" s="200"/>
      <c r="H525" s="175"/>
    </row>
    <row r="526" spans="1:8" x14ac:dyDescent="0.25">
      <c r="A526" s="266">
        <f>A524+1</f>
        <v>370</v>
      </c>
      <c r="B526" s="72" t="s">
        <v>992</v>
      </c>
      <c r="C526" s="72" t="s">
        <v>993</v>
      </c>
      <c r="D526" s="171">
        <f>D524+1</f>
        <v>457</v>
      </c>
      <c r="E526" s="182">
        <f>G526</f>
        <v>388</v>
      </c>
      <c r="F526" s="182" t="s">
        <v>233</v>
      </c>
      <c r="G526" s="197">
        <v>388</v>
      </c>
      <c r="H526" s="175"/>
    </row>
    <row r="527" spans="1:8" x14ac:dyDescent="0.25">
      <c r="A527" s="268"/>
      <c r="B527" s="72" t="s">
        <v>994</v>
      </c>
      <c r="C527" s="72" t="s">
        <v>995</v>
      </c>
      <c r="D527" s="171">
        <f t="shared" ref="D527:D536" si="42">D526+1</f>
        <v>458</v>
      </c>
      <c r="E527" s="182">
        <f>G527</f>
        <v>0</v>
      </c>
      <c r="F527" s="182" t="s">
        <v>233</v>
      </c>
      <c r="G527" s="197">
        <v>0</v>
      </c>
      <c r="H527" s="175"/>
    </row>
    <row r="528" spans="1:8" x14ac:dyDescent="0.25">
      <c r="A528" s="82">
        <f>A526+1</f>
        <v>371</v>
      </c>
      <c r="B528" s="72" t="s">
        <v>996</v>
      </c>
      <c r="C528" s="72" t="s">
        <v>997</v>
      </c>
      <c r="D528" s="171">
        <f t="shared" si="42"/>
        <v>459</v>
      </c>
      <c r="E528" s="182">
        <f>G528</f>
        <v>0</v>
      </c>
      <c r="F528" s="182" t="s">
        <v>233</v>
      </c>
      <c r="G528" s="197">
        <v>0</v>
      </c>
      <c r="H528" s="175"/>
    </row>
    <row r="529" spans="1:8" x14ac:dyDescent="0.25">
      <c r="A529" s="267">
        <f>A528+1</f>
        <v>372</v>
      </c>
      <c r="B529" s="72" t="s">
        <v>998</v>
      </c>
      <c r="C529" s="72" t="s">
        <v>999</v>
      </c>
      <c r="D529" s="171">
        <f t="shared" si="42"/>
        <v>460</v>
      </c>
      <c r="E529" s="203">
        <f>G529</f>
        <v>0</v>
      </c>
      <c r="F529" s="182" t="s">
        <v>233</v>
      </c>
      <c r="G529" s="197">
        <v>0</v>
      </c>
      <c r="H529" s="175"/>
    </row>
    <row r="530" spans="1:8" x14ac:dyDescent="0.25">
      <c r="A530" s="267"/>
      <c r="B530" s="72" t="s">
        <v>1000</v>
      </c>
      <c r="C530" s="72" t="s">
        <v>1001</v>
      </c>
      <c r="D530" s="171">
        <f t="shared" si="42"/>
        <v>461</v>
      </c>
      <c r="E530" s="182">
        <f t="shared" ref="E530:E538" si="43">G530</f>
        <v>0</v>
      </c>
      <c r="F530" s="182" t="s">
        <v>233</v>
      </c>
      <c r="G530" s="197">
        <v>0</v>
      </c>
      <c r="H530" s="175"/>
    </row>
    <row r="531" spans="1:8" x14ac:dyDescent="0.25">
      <c r="A531" s="267"/>
      <c r="B531" s="72" t="s">
        <v>1002</v>
      </c>
      <c r="C531" s="72" t="s">
        <v>1003</v>
      </c>
      <c r="D531" s="171">
        <f t="shared" si="42"/>
        <v>462</v>
      </c>
      <c r="E531" s="182">
        <f t="shared" si="43"/>
        <v>0</v>
      </c>
      <c r="F531" s="182" t="s">
        <v>233</v>
      </c>
      <c r="G531" s="197">
        <v>0</v>
      </c>
      <c r="H531" s="175"/>
    </row>
    <row r="532" spans="1:8" x14ac:dyDescent="0.25">
      <c r="A532" s="267"/>
      <c r="B532" s="72" t="s">
        <v>1004</v>
      </c>
      <c r="C532" s="72" t="s">
        <v>1005</v>
      </c>
      <c r="D532" s="171">
        <f t="shared" si="42"/>
        <v>463</v>
      </c>
      <c r="E532" s="182">
        <v>450</v>
      </c>
      <c r="F532" s="182" t="s">
        <v>233</v>
      </c>
      <c r="G532" s="197">
        <v>450</v>
      </c>
      <c r="H532" s="175"/>
    </row>
    <row r="533" spans="1:8" x14ac:dyDescent="0.25">
      <c r="A533" s="267"/>
      <c r="B533" s="72" t="s">
        <v>1006</v>
      </c>
      <c r="C533" s="72" t="s">
        <v>1007</v>
      </c>
      <c r="D533" s="171">
        <f t="shared" si="42"/>
        <v>464</v>
      </c>
      <c r="E533" s="182">
        <f t="shared" si="43"/>
        <v>0</v>
      </c>
      <c r="F533" s="182" t="s">
        <v>233</v>
      </c>
      <c r="G533" s="197">
        <v>0</v>
      </c>
      <c r="H533" s="175"/>
    </row>
    <row r="534" spans="1:8" x14ac:dyDescent="0.25">
      <c r="A534" s="267"/>
      <c r="B534" s="72" t="s">
        <v>1008</v>
      </c>
      <c r="C534" s="72" t="s">
        <v>1009</v>
      </c>
      <c r="D534" s="171">
        <f t="shared" si="42"/>
        <v>465</v>
      </c>
      <c r="E534" s="182">
        <f t="shared" si="43"/>
        <v>0</v>
      </c>
      <c r="F534" s="182" t="s">
        <v>233</v>
      </c>
      <c r="G534" s="197">
        <v>0</v>
      </c>
      <c r="H534" s="175"/>
    </row>
    <row r="535" spans="1:8" x14ac:dyDescent="0.25">
      <c r="A535" s="267"/>
      <c r="B535" s="72" t="s">
        <v>1010</v>
      </c>
      <c r="C535" s="72" t="s">
        <v>1011</v>
      </c>
      <c r="D535" s="171">
        <f t="shared" si="42"/>
        <v>466</v>
      </c>
      <c r="E535" s="182">
        <f t="shared" si="43"/>
        <v>0</v>
      </c>
      <c r="F535" s="182" t="s">
        <v>233</v>
      </c>
      <c r="G535" s="197">
        <v>0</v>
      </c>
      <c r="H535" s="175"/>
    </row>
    <row r="536" spans="1:8" x14ac:dyDescent="0.25">
      <c r="A536" s="267"/>
      <c r="B536" s="62" t="s">
        <v>1012</v>
      </c>
      <c r="C536" s="62" t="s">
        <v>1013</v>
      </c>
      <c r="D536" s="171">
        <f t="shared" si="42"/>
        <v>467</v>
      </c>
      <c r="E536" s="214">
        <f t="shared" si="43"/>
        <v>1</v>
      </c>
      <c r="F536" s="214" t="s">
        <v>403</v>
      </c>
      <c r="G536" s="219">
        <f>G537</f>
        <v>1</v>
      </c>
      <c r="H536" s="175"/>
    </row>
    <row r="537" spans="1:8" x14ac:dyDescent="0.25">
      <c r="A537" s="267"/>
      <c r="B537" s="62" t="s">
        <v>1012</v>
      </c>
      <c r="C537" s="62" t="s">
        <v>1013</v>
      </c>
      <c r="D537" s="171" t="s">
        <v>218</v>
      </c>
      <c r="E537" s="182">
        <f t="shared" si="43"/>
        <v>1</v>
      </c>
      <c r="F537" s="182"/>
      <c r="G537" s="200">
        <f>COUNTIF(G529:G535,"&gt;0")</f>
        <v>1</v>
      </c>
      <c r="H537" s="175"/>
    </row>
    <row r="538" spans="1:8" x14ac:dyDescent="0.25">
      <c r="A538" s="266">
        <f>A529+1</f>
        <v>373</v>
      </c>
      <c r="B538" s="98" t="s">
        <v>1014</v>
      </c>
      <c r="C538" s="72" t="s">
        <v>1015</v>
      </c>
      <c r="D538" s="171">
        <f>D536+1</f>
        <v>468</v>
      </c>
      <c r="E538" s="238">
        <f t="shared" si="43"/>
        <v>1</v>
      </c>
      <c r="F538" s="193"/>
      <c r="G538" s="200">
        <v>1</v>
      </c>
      <c r="H538" s="175"/>
    </row>
    <row r="539" spans="1:8" x14ac:dyDescent="0.25">
      <c r="A539" s="267"/>
      <c r="B539" s="98" t="s">
        <v>1016</v>
      </c>
      <c r="C539" s="72" t="s">
        <v>1017</v>
      </c>
      <c r="D539" s="171">
        <f>D538+1</f>
        <v>469</v>
      </c>
      <c r="E539" s="238">
        <f>G539</f>
        <v>1</v>
      </c>
      <c r="F539" s="193"/>
      <c r="G539" s="200">
        <v>1</v>
      </c>
      <c r="H539" s="175"/>
    </row>
    <row r="540" spans="1:8" x14ac:dyDescent="0.25">
      <c r="A540" s="267"/>
      <c r="B540" s="98" t="s">
        <v>1018</v>
      </c>
      <c r="C540" s="72" t="s">
        <v>1019</v>
      </c>
      <c r="D540" s="171">
        <f>D539+1</f>
        <v>470</v>
      </c>
      <c r="E540" s="238">
        <f>G540</f>
        <v>1</v>
      </c>
      <c r="F540" s="193"/>
      <c r="G540" s="200">
        <v>1</v>
      </c>
      <c r="H540" s="175"/>
    </row>
    <row r="541" spans="1:8" x14ac:dyDescent="0.25">
      <c r="A541" s="268"/>
      <c r="B541" s="98" t="s">
        <v>1020</v>
      </c>
      <c r="C541" s="72" t="s">
        <v>1021</v>
      </c>
      <c r="D541" s="171">
        <f>D540+1</f>
        <v>471</v>
      </c>
      <c r="E541" s="238">
        <f>G541</f>
        <v>1</v>
      </c>
      <c r="F541" s="193"/>
      <c r="G541" s="200">
        <v>1</v>
      </c>
      <c r="H541" s="175"/>
    </row>
    <row r="542" spans="1:8" x14ac:dyDescent="0.25">
      <c r="A542" s="82"/>
      <c r="B542" s="99" t="s">
        <v>1022</v>
      </c>
      <c r="C542" s="100"/>
      <c r="D542" s="24"/>
      <c r="E542" s="182"/>
      <c r="F542" s="182"/>
      <c r="G542" s="200"/>
      <c r="H542" s="175"/>
    </row>
    <row r="543" spans="1:8" x14ac:dyDescent="0.25">
      <c r="A543" s="82">
        <f>A538+1</f>
        <v>374</v>
      </c>
      <c r="B543" s="72" t="s">
        <v>1023</v>
      </c>
      <c r="C543" s="72" t="s">
        <v>1024</v>
      </c>
      <c r="D543" s="171">
        <f>D541+1</f>
        <v>472</v>
      </c>
      <c r="E543" s="182">
        <f t="shared" ref="E543:E557" si="44">G543</f>
        <v>1</v>
      </c>
      <c r="F543" s="182"/>
      <c r="G543" s="200">
        <v>1</v>
      </c>
      <c r="H543" s="175"/>
    </row>
    <row r="544" spans="1:8" x14ac:dyDescent="0.25">
      <c r="A544" s="266">
        <f>A543+1</f>
        <v>375</v>
      </c>
      <c r="B544" s="72" t="s">
        <v>1025</v>
      </c>
      <c r="C544" s="72" t="s">
        <v>1026</v>
      </c>
      <c r="D544" s="171">
        <f t="shared" ref="D544:D560" si="45">D543+1</f>
        <v>473</v>
      </c>
      <c r="E544" s="182">
        <f t="shared" si="44"/>
        <v>1</v>
      </c>
      <c r="F544" s="182"/>
      <c r="G544" s="200">
        <v>1</v>
      </c>
      <c r="H544" s="175"/>
    </row>
    <row r="545" spans="1:8" x14ac:dyDescent="0.25">
      <c r="A545" s="267"/>
      <c r="B545" s="72" t="s">
        <v>1027</v>
      </c>
      <c r="C545" s="72" t="s">
        <v>1028</v>
      </c>
      <c r="D545" s="171">
        <f t="shared" si="45"/>
        <v>474</v>
      </c>
      <c r="E545" s="182">
        <f t="shared" si="44"/>
        <v>1</v>
      </c>
      <c r="F545" s="182"/>
      <c r="G545" s="200">
        <v>1</v>
      </c>
      <c r="H545" s="175"/>
    </row>
    <row r="546" spans="1:8" x14ac:dyDescent="0.25">
      <c r="A546" s="267"/>
      <c r="B546" s="72" t="s">
        <v>1029</v>
      </c>
      <c r="C546" s="72" t="s">
        <v>1030</v>
      </c>
      <c r="D546" s="171">
        <f t="shared" si="45"/>
        <v>475</v>
      </c>
      <c r="E546" s="182">
        <f t="shared" si="44"/>
        <v>0</v>
      </c>
      <c r="F546" s="182"/>
      <c r="G546" s="200">
        <v>0</v>
      </c>
      <c r="H546" s="175"/>
    </row>
    <row r="547" spans="1:8" x14ac:dyDescent="0.25">
      <c r="A547" s="267"/>
      <c r="B547" s="86" t="s">
        <v>1031</v>
      </c>
      <c r="C547" s="72" t="s">
        <v>1032</v>
      </c>
      <c r="D547" s="171">
        <f t="shared" si="45"/>
        <v>476</v>
      </c>
      <c r="E547" s="182">
        <f t="shared" si="44"/>
        <v>0</v>
      </c>
      <c r="F547" s="182"/>
      <c r="G547" s="200">
        <v>0</v>
      </c>
      <c r="H547" s="175"/>
    </row>
    <row r="548" spans="1:8" x14ac:dyDescent="0.25">
      <c r="A548" s="268"/>
      <c r="B548" s="87"/>
      <c r="C548" s="72" t="s">
        <v>1033</v>
      </c>
      <c r="D548" s="171">
        <f t="shared" si="45"/>
        <v>477</v>
      </c>
      <c r="E548" s="182">
        <f t="shared" si="44"/>
        <v>0</v>
      </c>
      <c r="F548" s="182"/>
      <c r="G548" s="200">
        <v>0</v>
      </c>
      <c r="H548" s="175"/>
    </row>
    <row r="549" spans="1:8" x14ac:dyDescent="0.25">
      <c r="A549" s="82">
        <f>A544+1</f>
        <v>376</v>
      </c>
      <c r="B549" s="72" t="s">
        <v>1034</v>
      </c>
      <c r="C549" s="72" t="s">
        <v>1035</v>
      </c>
      <c r="D549" s="171">
        <f t="shared" si="45"/>
        <v>478</v>
      </c>
      <c r="E549" s="182">
        <f t="shared" si="44"/>
        <v>1</v>
      </c>
      <c r="F549" s="182"/>
      <c r="G549" s="200">
        <v>1</v>
      </c>
      <c r="H549" s="175"/>
    </row>
    <row r="550" spans="1:8" x14ac:dyDescent="0.25">
      <c r="A550" s="82">
        <f>A549+1</f>
        <v>377</v>
      </c>
      <c r="B550" s="72" t="s">
        <v>1036</v>
      </c>
      <c r="C550" s="72" t="s">
        <v>1037</v>
      </c>
      <c r="D550" s="171">
        <f t="shared" si="45"/>
        <v>479</v>
      </c>
      <c r="E550" s="182">
        <f t="shared" si="44"/>
        <v>1</v>
      </c>
      <c r="F550" s="182"/>
      <c r="G550" s="200">
        <v>1</v>
      </c>
      <c r="H550" s="175"/>
    </row>
    <row r="551" spans="1:8" x14ac:dyDescent="0.25">
      <c r="A551" s="82">
        <f>A550+1</f>
        <v>378</v>
      </c>
      <c r="B551" s="72" t="s">
        <v>1038</v>
      </c>
      <c r="C551" s="72" t="s">
        <v>1039</v>
      </c>
      <c r="D551" s="171">
        <f t="shared" si="45"/>
        <v>480</v>
      </c>
      <c r="E551" s="182">
        <f t="shared" si="44"/>
        <v>1</v>
      </c>
      <c r="F551" s="182"/>
      <c r="G551" s="200">
        <v>1</v>
      </c>
      <c r="H551" s="175"/>
    </row>
    <row r="552" spans="1:8" x14ac:dyDescent="0.25">
      <c r="A552" s="82">
        <f>A551+1</f>
        <v>379</v>
      </c>
      <c r="B552" s="72" t="s">
        <v>1040</v>
      </c>
      <c r="C552" s="72" t="s">
        <v>1041</v>
      </c>
      <c r="D552" s="171">
        <f t="shared" si="45"/>
        <v>481</v>
      </c>
      <c r="E552" s="182">
        <f t="shared" si="44"/>
        <v>1</v>
      </c>
      <c r="F552" s="182"/>
      <c r="G552" s="200">
        <v>1</v>
      </c>
      <c r="H552" s="175"/>
    </row>
    <row r="553" spans="1:8" x14ac:dyDescent="0.25">
      <c r="A553" s="82">
        <f>A552+1</f>
        <v>380</v>
      </c>
      <c r="B553" s="72" t="s">
        <v>1042</v>
      </c>
      <c r="C553" s="72" t="s">
        <v>1043</v>
      </c>
      <c r="D553" s="171">
        <f t="shared" si="45"/>
        <v>482</v>
      </c>
      <c r="E553" s="182">
        <f t="shared" si="44"/>
        <v>1</v>
      </c>
      <c r="F553" s="182"/>
      <c r="G553" s="200">
        <v>1</v>
      </c>
      <c r="H553" s="175"/>
    </row>
    <row r="554" spans="1:8" x14ac:dyDescent="0.25">
      <c r="A554" s="266">
        <f>A553+1</f>
        <v>381</v>
      </c>
      <c r="B554" s="72" t="s">
        <v>1044</v>
      </c>
      <c r="C554" s="72" t="s">
        <v>1045</v>
      </c>
      <c r="D554" s="171">
        <f t="shared" si="45"/>
        <v>483</v>
      </c>
      <c r="E554" s="182">
        <f t="shared" si="44"/>
        <v>1</v>
      </c>
      <c r="F554" s="182"/>
      <c r="G554" s="200">
        <v>1</v>
      </c>
      <c r="H554" s="175"/>
    </row>
    <row r="555" spans="1:8" x14ac:dyDescent="0.25">
      <c r="A555" s="267"/>
      <c r="B555" s="72" t="s">
        <v>1046</v>
      </c>
      <c r="C555" s="72" t="s">
        <v>1047</v>
      </c>
      <c r="D555" s="171">
        <f t="shared" si="45"/>
        <v>484</v>
      </c>
      <c r="E555" s="182">
        <f t="shared" si="44"/>
        <v>0</v>
      </c>
      <c r="F555" s="182"/>
      <c r="G555" s="200">
        <v>0</v>
      </c>
      <c r="H555" s="175"/>
    </row>
    <row r="556" spans="1:8" x14ac:dyDescent="0.25">
      <c r="A556" s="267"/>
      <c r="B556" s="86" t="s">
        <v>1048</v>
      </c>
      <c r="C556" s="72" t="s">
        <v>1049</v>
      </c>
      <c r="D556" s="171">
        <f t="shared" si="45"/>
        <v>485</v>
      </c>
      <c r="E556" s="182">
        <f t="shared" si="44"/>
        <v>1</v>
      </c>
      <c r="F556" s="182"/>
      <c r="G556" s="200">
        <v>1</v>
      </c>
      <c r="H556" s="175"/>
    </row>
    <row r="557" spans="1:8" x14ac:dyDescent="0.25">
      <c r="A557" s="268"/>
      <c r="B557" s="87"/>
      <c r="C557" s="72" t="s">
        <v>1050</v>
      </c>
      <c r="D557" s="171">
        <f t="shared" si="45"/>
        <v>486</v>
      </c>
      <c r="E557" s="182">
        <f t="shared" si="44"/>
        <v>0</v>
      </c>
      <c r="F557" s="182"/>
      <c r="G557" s="200">
        <v>0</v>
      </c>
      <c r="H557" s="175"/>
    </row>
    <row r="558" spans="1:8" x14ac:dyDescent="0.25">
      <c r="A558" s="82">
        <f>A554+1</f>
        <v>382</v>
      </c>
      <c r="B558" s="72" t="s">
        <v>1051</v>
      </c>
      <c r="C558" s="72" t="s">
        <v>1052</v>
      </c>
      <c r="D558" s="171">
        <f t="shared" si="45"/>
        <v>487</v>
      </c>
      <c r="E558" s="182">
        <f>G558</f>
        <v>1</v>
      </c>
      <c r="F558" s="182"/>
      <c r="G558" s="200">
        <v>1</v>
      </c>
      <c r="H558" s="175"/>
    </row>
    <row r="559" spans="1:8" x14ac:dyDescent="0.25">
      <c r="A559" s="82">
        <f>A558+1</f>
        <v>383</v>
      </c>
      <c r="B559" s="72" t="s">
        <v>1053</v>
      </c>
      <c r="C559" s="72" t="s">
        <v>1054</v>
      </c>
      <c r="D559" s="171">
        <f t="shared" si="45"/>
        <v>488</v>
      </c>
      <c r="E559" s="182">
        <f>G559</f>
        <v>1</v>
      </c>
      <c r="F559" s="182"/>
      <c r="G559" s="200">
        <v>1</v>
      </c>
      <c r="H559" s="175"/>
    </row>
    <row r="560" spans="1:8" x14ac:dyDescent="0.25">
      <c r="A560" s="82">
        <f>A559+1</f>
        <v>384</v>
      </c>
      <c r="B560" s="72" t="s">
        <v>1055</v>
      </c>
      <c r="C560" s="72" t="s">
        <v>1056</v>
      </c>
      <c r="D560" s="171">
        <f t="shared" si="45"/>
        <v>489</v>
      </c>
      <c r="E560" s="182">
        <f>G560</f>
        <v>1500</v>
      </c>
      <c r="F560" s="182" t="s">
        <v>301</v>
      </c>
      <c r="G560" s="200">
        <v>1500</v>
      </c>
      <c r="H560" s="175"/>
    </row>
    <row r="561" spans="1:8" x14ac:dyDescent="0.25">
      <c r="A561" s="275" t="s">
        <v>1057</v>
      </c>
      <c r="B561" s="276"/>
      <c r="C561" s="277"/>
      <c r="D561" s="24"/>
      <c r="E561" s="182"/>
      <c r="F561" s="182"/>
      <c r="G561" s="200"/>
      <c r="H561" s="175"/>
    </row>
    <row r="562" spans="1:8" x14ac:dyDescent="0.25">
      <c r="A562" s="101"/>
      <c r="B562" s="102" t="s">
        <v>1058</v>
      </c>
      <c r="C562" s="103"/>
      <c r="D562" s="24"/>
      <c r="E562" s="182"/>
      <c r="F562" s="178"/>
      <c r="G562" s="200"/>
      <c r="H562" s="175"/>
    </row>
    <row r="563" spans="1:8" x14ac:dyDescent="0.25">
      <c r="A563" s="104">
        <v>401</v>
      </c>
      <c r="B563" s="105" t="s">
        <v>1059</v>
      </c>
      <c r="C563" s="105" t="s">
        <v>1060</v>
      </c>
      <c r="D563" s="171">
        <f>D560+1</f>
        <v>490</v>
      </c>
      <c r="E563" s="182">
        <f>G563</f>
        <v>1</v>
      </c>
      <c r="F563" s="182"/>
      <c r="G563" s="200">
        <v>1</v>
      </c>
      <c r="H563" s="175"/>
    </row>
    <row r="564" spans="1:8" x14ac:dyDescent="0.25">
      <c r="A564" s="272">
        <f>A563+1</f>
        <v>402</v>
      </c>
      <c r="B564" s="105" t="s">
        <v>1061</v>
      </c>
      <c r="C564" s="105" t="s">
        <v>1062</v>
      </c>
      <c r="D564" s="171">
        <f t="shared" ref="D564:D577" si="46">D563+1</f>
        <v>491</v>
      </c>
      <c r="E564" s="182">
        <f>G564</f>
        <v>1</v>
      </c>
      <c r="F564" s="182"/>
      <c r="G564" s="200">
        <v>1</v>
      </c>
      <c r="H564" s="175"/>
    </row>
    <row r="565" spans="1:8" x14ac:dyDescent="0.25">
      <c r="A565" s="273"/>
      <c r="B565" s="105" t="s">
        <v>1063</v>
      </c>
      <c r="C565" s="105" t="s">
        <v>1064</v>
      </c>
      <c r="D565" s="171">
        <f t="shared" si="46"/>
        <v>492</v>
      </c>
      <c r="E565" s="182">
        <f>G565</f>
        <v>6</v>
      </c>
      <c r="F565" s="182"/>
      <c r="G565" s="200">
        <v>6</v>
      </c>
      <c r="H565" s="175"/>
    </row>
    <row r="566" spans="1:8" x14ac:dyDescent="0.25">
      <c r="A566" s="274"/>
      <c r="B566" s="105" t="s">
        <v>1065</v>
      </c>
      <c r="C566" s="105" t="s">
        <v>1066</v>
      </c>
      <c r="D566" s="171">
        <f t="shared" si="46"/>
        <v>493</v>
      </c>
      <c r="E566" s="182">
        <f>G566</f>
        <v>11</v>
      </c>
      <c r="F566" s="182"/>
      <c r="G566" s="200">
        <v>11</v>
      </c>
      <c r="H566" s="175"/>
    </row>
    <row r="567" spans="1:8" x14ac:dyDescent="0.25">
      <c r="A567" s="272">
        <f>A564+1</f>
        <v>403</v>
      </c>
      <c r="B567" s="105" t="s">
        <v>1067</v>
      </c>
      <c r="C567" s="105" t="s">
        <v>1068</v>
      </c>
      <c r="D567" s="171">
        <f t="shared" si="46"/>
        <v>494</v>
      </c>
      <c r="E567" s="182">
        <f>G567</f>
        <v>1</v>
      </c>
      <c r="F567" s="182"/>
      <c r="G567" s="200">
        <v>1</v>
      </c>
      <c r="H567" s="175"/>
    </row>
    <row r="568" spans="1:8" x14ac:dyDescent="0.25">
      <c r="A568" s="274"/>
      <c r="B568" s="105" t="s">
        <v>1069</v>
      </c>
      <c r="C568" s="105" t="s">
        <v>1070</v>
      </c>
      <c r="D568" s="171">
        <f t="shared" si="46"/>
        <v>495</v>
      </c>
      <c r="E568" s="208" t="s">
        <v>1772</v>
      </c>
      <c r="F568" s="182"/>
      <c r="G568" s="200" t="s">
        <v>1071</v>
      </c>
      <c r="H568" s="175"/>
    </row>
    <row r="569" spans="1:8" x14ac:dyDescent="0.25">
      <c r="A569" s="272">
        <f>A567+1</f>
        <v>404</v>
      </c>
      <c r="B569" s="105" t="s">
        <v>1072</v>
      </c>
      <c r="C569" s="105" t="s">
        <v>1073</v>
      </c>
      <c r="D569" s="171">
        <f t="shared" si="46"/>
        <v>496</v>
      </c>
      <c r="E569" s="182">
        <f t="shared" ref="E569:E576" si="47">G569</f>
        <v>1</v>
      </c>
      <c r="F569" s="182"/>
      <c r="G569" s="200">
        <v>1</v>
      </c>
      <c r="H569" s="175"/>
    </row>
    <row r="570" spans="1:8" x14ac:dyDescent="0.25">
      <c r="A570" s="274"/>
      <c r="B570" s="105" t="s">
        <v>1074</v>
      </c>
      <c r="C570" s="105" t="s">
        <v>1075</v>
      </c>
      <c r="D570" s="171">
        <f t="shared" si="46"/>
        <v>497</v>
      </c>
      <c r="E570" s="182">
        <f t="shared" si="47"/>
        <v>1</v>
      </c>
      <c r="F570" s="182"/>
      <c r="G570" s="200">
        <v>1</v>
      </c>
      <c r="H570" s="175"/>
    </row>
    <row r="571" spans="1:8" x14ac:dyDescent="0.25">
      <c r="A571" s="273">
        <f>A569+1</f>
        <v>405</v>
      </c>
      <c r="B571" s="105" t="s">
        <v>1076</v>
      </c>
      <c r="C571" s="105" t="s">
        <v>1077</v>
      </c>
      <c r="D571" s="171">
        <f t="shared" si="46"/>
        <v>498</v>
      </c>
      <c r="E571" s="182">
        <f t="shared" si="47"/>
        <v>1</v>
      </c>
      <c r="F571" s="182" t="s">
        <v>403</v>
      </c>
      <c r="G571" s="200">
        <v>1</v>
      </c>
      <c r="H571" s="175"/>
    </row>
    <row r="572" spans="1:8" x14ac:dyDescent="0.25">
      <c r="A572" s="273"/>
      <c r="B572" s="105" t="s">
        <v>1078</v>
      </c>
      <c r="C572" s="105" t="s">
        <v>1079</v>
      </c>
      <c r="D572" s="171">
        <f t="shared" si="46"/>
        <v>499</v>
      </c>
      <c r="E572" s="182">
        <f t="shared" si="47"/>
        <v>0</v>
      </c>
      <c r="F572" s="182" t="s">
        <v>403</v>
      </c>
      <c r="G572" s="200">
        <v>0</v>
      </c>
      <c r="H572" s="175"/>
    </row>
    <row r="573" spans="1:8" x14ac:dyDescent="0.25">
      <c r="A573" s="273"/>
      <c r="B573" s="105" t="s">
        <v>1080</v>
      </c>
      <c r="C573" s="105" t="s">
        <v>1081</v>
      </c>
      <c r="D573" s="171">
        <f t="shared" si="46"/>
        <v>500</v>
      </c>
      <c r="E573" s="182">
        <f t="shared" si="47"/>
        <v>0</v>
      </c>
      <c r="F573" s="182" t="s">
        <v>403</v>
      </c>
      <c r="G573" s="200">
        <v>0</v>
      </c>
      <c r="H573" s="175"/>
    </row>
    <row r="574" spans="1:8" x14ac:dyDescent="0.25">
      <c r="A574" s="273"/>
      <c r="B574" s="105" t="s">
        <v>1082</v>
      </c>
      <c r="C574" s="105" t="s">
        <v>1083</v>
      </c>
      <c r="D574" s="171">
        <f t="shared" si="46"/>
        <v>501</v>
      </c>
      <c r="E574" s="182">
        <f t="shared" si="47"/>
        <v>0</v>
      </c>
      <c r="F574" s="182" t="s">
        <v>403</v>
      </c>
      <c r="G574" s="200">
        <v>0</v>
      </c>
      <c r="H574" s="175"/>
    </row>
    <row r="575" spans="1:8" x14ac:dyDescent="0.25">
      <c r="A575" s="273"/>
      <c r="B575" s="105" t="s">
        <v>1084</v>
      </c>
      <c r="C575" s="105" t="s">
        <v>1085</v>
      </c>
      <c r="D575" s="171">
        <f t="shared" si="46"/>
        <v>502</v>
      </c>
      <c r="E575" s="182">
        <f t="shared" si="47"/>
        <v>0</v>
      </c>
      <c r="F575" s="182" t="s">
        <v>403</v>
      </c>
      <c r="G575" s="200">
        <v>0</v>
      </c>
      <c r="H575" s="175"/>
    </row>
    <row r="576" spans="1:8" x14ac:dyDescent="0.25">
      <c r="A576" s="273"/>
      <c r="B576" s="105" t="s">
        <v>1086</v>
      </c>
      <c r="C576" s="105" t="s">
        <v>1087</v>
      </c>
      <c r="D576" s="171">
        <f t="shared" si="46"/>
        <v>503</v>
      </c>
      <c r="E576" s="182">
        <f t="shared" si="47"/>
        <v>1</v>
      </c>
      <c r="F576" s="182" t="s">
        <v>403</v>
      </c>
      <c r="G576" s="200">
        <v>1</v>
      </c>
      <c r="H576" s="175"/>
    </row>
    <row r="577" spans="1:10" x14ac:dyDescent="0.25">
      <c r="A577" s="273"/>
      <c r="B577" s="62" t="s">
        <v>1088</v>
      </c>
      <c r="C577" s="62" t="s">
        <v>1089</v>
      </c>
      <c r="D577" s="171">
        <f t="shared" si="46"/>
        <v>504</v>
      </c>
      <c r="E577" s="214">
        <f>G577</f>
        <v>40</v>
      </c>
      <c r="F577" s="214" t="s">
        <v>403</v>
      </c>
      <c r="G577" s="219">
        <v>40</v>
      </c>
      <c r="H577" s="175"/>
    </row>
    <row r="578" spans="1:10" x14ac:dyDescent="0.25">
      <c r="A578" s="273"/>
      <c r="B578" s="62" t="s">
        <v>1088</v>
      </c>
      <c r="C578" s="62" t="s">
        <v>1089</v>
      </c>
      <c r="D578" s="212" t="s">
        <v>218</v>
      </c>
      <c r="E578" s="182">
        <f>G578</f>
        <v>40</v>
      </c>
      <c r="F578" s="182"/>
      <c r="G578" s="181">
        <v>40</v>
      </c>
      <c r="H578" s="175"/>
    </row>
    <row r="579" spans="1:10" x14ac:dyDescent="0.25">
      <c r="A579" s="274"/>
      <c r="B579" s="105" t="s">
        <v>1090</v>
      </c>
      <c r="C579" s="105" t="s">
        <v>1091</v>
      </c>
      <c r="D579" s="171">
        <f>D577+1</f>
        <v>505</v>
      </c>
      <c r="E579" s="182">
        <f>G579</f>
        <v>40</v>
      </c>
      <c r="F579" s="182" t="s">
        <v>403</v>
      </c>
      <c r="G579" s="200">
        <v>40</v>
      </c>
      <c r="H579" s="175"/>
    </row>
    <row r="580" spans="1:10" x14ac:dyDescent="0.25">
      <c r="A580" s="106"/>
      <c r="B580" s="102" t="s">
        <v>1092</v>
      </c>
      <c r="C580" s="107"/>
      <c r="D580" s="76"/>
      <c r="E580" s="182"/>
      <c r="F580" s="182"/>
      <c r="G580" s="200"/>
      <c r="H580" s="175"/>
    </row>
    <row r="581" spans="1:10" x14ac:dyDescent="0.25">
      <c r="A581" s="272">
        <f>A571+1</f>
        <v>406</v>
      </c>
      <c r="B581" s="105" t="s">
        <v>1093</v>
      </c>
      <c r="C581" s="105" t="s">
        <v>1094</v>
      </c>
      <c r="D581" s="171">
        <f>D579+1</f>
        <v>506</v>
      </c>
      <c r="E581" s="182">
        <f t="shared" ref="E581:E586" si="48">G581</f>
        <v>9</v>
      </c>
      <c r="F581" s="182"/>
      <c r="G581" s="200">
        <v>9</v>
      </c>
      <c r="H581" s="175"/>
    </row>
    <row r="582" spans="1:10" x14ac:dyDescent="0.25">
      <c r="A582" s="273"/>
      <c r="B582" s="105" t="s">
        <v>1095</v>
      </c>
      <c r="C582" s="105" t="s">
        <v>1096</v>
      </c>
      <c r="D582" s="171">
        <f>D581+1</f>
        <v>507</v>
      </c>
      <c r="E582" s="182">
        <f t="shared" si="48"/>
        <v>9</v>
      </c>
      <c r="F582" s="182" t="s">
        <v>403</v>
      </c>
      <c r="G582" s="200">
        <v>9</v>
      </c>
      <c r="H582" s="175"/>
    </row>
    <row r="583" spans="1:10" x14ac:dyDescent="0.25">
      <c r="A583" s="273"/>
      <c r="B583" s="105" t="s">
        <v>1097</v>
      </c>
      <c r="C583" s="105" t="s">
        <v>1098</v>
      </c>
      <c r="D583" s="171">
        <f>D582+1</f>
        <v>508</v>
      </c>
      <c r="E583" s="182">
        <f t="shared" si="48"/>
        <v>9</v>
      </c>
      <c r="F583" s="182"/>
      <c r="G583" s="200">
        <v>9</v>
      </c>
      <c r="H583" s="175"/>
    </row>
    <row r="584" spans="1:10" x14ac:dyDescent="0.25">
      <c r="A584" s="273"/>
      <c r="B584" s="105" t="s">
        <v>1099</v>
      </c>
      <c r="C584" s="105" t="s">
        <v>1100</v>
      </c>
      <c r="D584" s="171">
        <f>D583+1</f>
        <v>509</v>
      </c>
      <c r="E584" s="182">
        <f t="shared" si="48"/>
        <v>0</v>
      </c>
      <c r="F584" s="182" t="s">
        <v>403</v>
      </c>
      <c r="G584" s="200">
        <v>0</v>
      </c>
      <c r="H584" s="175"/>
    </row>
    <row r="585" spans="1:10" x14ac:dyDescent="0.25">
      <c r="A585" s="273"/>
      <c r="B585" s="105" t="s">
        <v>1101</v>
      </c>
      <c r="C585" s="105" t="s">
        <v>1102</v>
      </c>
      <c r="D585" s="171">
        <f>D584+1</f>
        <v>510</v>
      </c>
      <c r="E585" s="182">
        <f t="shared" si="48"/>
        <v>9</v>
      </c>
      <c r="F585" s="182"/>
      <c r="G585" s="200">
        <v>9</v>
      </c>
      <c r="H585" s="175"/>
    </row>
    <row r="586" spans="1:10" x14ac:dyDescent="0.25">
      <c r="A586" s="274"/>
      <c r="B586" s="105" t="s">
        <v>1103</v>
      </c>
      <c r="C586" s="105" t="s">
        <v>1104</v>
      </c>
      <c r="D586" s="171">
        <f>D585+1</f>
        <v>511</v>
      </c>
      <c r="E586" s="182">
        <f t="shared" si="48"/>
        <v>9</v>
      </c>
      <c r="F586" s="182" t="s">
        <v>403</v>
      </c>
      <c r="G586" s="200">
        <v>9</v>
      </c>
      <c r="H586" s="175"/>
    </row>
    <row r="587" spans="1:10" x14ac:dyDescent="0.25">
      <c r="A587" s="104"/>
      <c r="B587" s="102" t="s">
        <v>1105</v>
      </c>
      <c r="C587" s="103"/>
      <c r="D587" s="24"/>
      <c r="E587" s="182"/>
      <c r="F587" s="182"/>
      <c r="G587" s="200"/>
      <c r="H587" s="175"/>
      <c r="J587">
        <v>1</v>
      </c>
    </row>
    <row r="588" spans="1:10" x14ac:dyDescent="0.25">
      <c r="A588" s="272">
        <f>A581+1</f>
        <v>407</v>
      </c>
      <c r="B588" s="105" t="s">
        <v>1106</v>
      </c>
      <c r="C588" s="105" t="s">
        <v>1107</v>
      </c>
      <c r="D588" s="171">
        <f>D586+1</f>
        <v>512</v>
      </c>
      <c r="E588" s="182">
        <f t="shared" ref="E588:E602" si="49">G588</f>
        <v>0</v>
      </c>
      <c r="F588" s="182"/>
      <c r="G588" s="200">
        <v>0</v>
      </c>
      <c r="H588" s="175"/>
    </row>
    <row r="589" spans="1:10" x14ac:dyDescent="0.25">
      <c r="A589" s="274"/>
      <c r="B589" s="105" t="s">
        <v>1108</v>
      </c>
      <c r="C589" s="105" t="s">
        <v>1109</v>
      </c>
      <c r="D589" s="171">
        <f t="shared" ref="D589:D602" si="50">D588+1</f>
        <v>513</v>
      </c>
      <c r="E589" s="217">
        <f>G589</f>
        <v>14000</v>
      </c>
      <c r="F589" s="182" t="s">
        <v>301</v>
      </c>
      <c r="G589" s="218">
        <v>14000</v>
      </c>
      <c r="H589" s="175"/>
      <c r="J589">
        <v>100</v>
      </c>
    </row>
    <row r="590" spans="1:10" x14ac:dyDescent="0.25">
      <c r="A590" s="104">
        <f>A588+1</f>
        <v>408</v>
      </c>
      <c r="B590" s="105" t="s">
        <v>1110</v>
      </c>
      <c r="C590" s="105" t="s">
        <v>1111</v>
      </c>
      <c r="D590" s="171">
        <f t="shared" si="50"/>
        <v>514</v>
      </c>
      <c r="E590" s="182">
        <f t="shared" si="49"/>
        <v>1</v>
      </c>
      <c r="F590" s="182" t="s">
        <v>403</v>
      </c>
      <c r="G590" s="200">
        <v>1</v>
      </c>
      <c r="H590" s="175"/>
    </row>
    <row r="591" spans="1:10" x14ac:dyDescent="0.25">
      <c r="A591" s="104">
        <f>A590+1</f>
        <v>409</v>
      </c>
      <c r="B591" s="105" t="s">
        <v>1112</v>
      </c>
      <c r="C591" s="105" t="s">
        <v>1113</v>
      </c>
      <c r="D591" s="171">
        <f t="shared" si="50"/>
        <v>515</v>
      </c>
      <c r="E591" s="182">
        <f>G591</f>
        <v>0</v>
      </c>
      <c r="F591" s="182" t="s">
        <v>403</v>
      </c>
      <c r="G591" s="200">
        <v>0</v>
      </c>
      <c r="H591" s="175"/>
    </row>
    <row r="592" spans="1:10" x14ac:dyDescent="0.25">
      <c r="A592" s="272">
        <f>A591+1</f>
        <v>410</v>
      </c>
      <c r="B592" s="105" t="s">
        <v>1114</v>
      </c>
      <c r="C592" s="105" t="s">
        <v>1115</v>
      </c>
      <c r="D592" s="171">
        <f t="shared" si="50"/>
        <v>516</v>
      </c>
      <c r="E592" s="182">
        <f>G592</f>
        <v>0</v>
      </c>
      <c r="F592" s="208" t="s">
        <v>403</v>
      </c>
      <c r="G592" s="200">
        <v>0</v>
      </c>
      <c r="H592" s="175"/>
      <c r="J592">
        <v>1</v>
      </c>
    </row>
    <row r="593" spans="1:11" x14ac:dyDescent="0.25">
      <c r="A593" s="274"/>
      <c r="B593" s="105" t="s">
        <v>1116</v>
      </c>
      <c r="C593" s="105" t="s">
        <v>1117</v>
      </c>
      <c r="D593" s="171">
        <f t="shared" si="50"/>
        <v>517</v>
      </c>
      <c r="E593" s="182">
        <f t="shared" si="49"/>
        <v>0</v>
      </c>
      <c r="F593" s="182" t="s">
        <v>403</v>
      </c>
      <c r="G593" s="200">
        <v>0</v>
      </c>
      <c r="H593" s="175"/>
    </row>
    <row r="594" spans="1:11" x14ac:dyDescent="0.25">
      <c r="A594" s="104">
        <f>A592+1</f>
        <v>411</v>
      </c>
      <c r="B594" s="105" t="s">
        <v>1118</v>
      </c>
      <c r="C594" s="105" t="s">
        <v>1119</v>
      </c>
      <c r="D594" s="171">
        <f t="shared" si="50"/>
        <v>518</v>
      </c>
      <c r="E594" s="182">
        <f t="shared" si="49"/>
        <v>20</v>
      </c>
      <c r="F594" s="182" t="s">
        <v>403</v>
      </c>
      <c r="G594" s="200">
        <v>20</v>
      </c>
      <c r="H594" s="175"/>
    </row>
    <row r="595" spans="1:11" x14ac:dyDescent="0.25">
      <c r="A595" s="104">
        <f>A594+1</f>
        <v>412</v>
      </c>
      <c r="B595" s="105" t="s">
        <v>1120</v>
      </c>
      <c r="C595" s="105" t="s">
        <v>1121</v>
      </c>
      <c r="D595" s="171">
        <f t="shared" si="50"/>
        <v>519</v>
      </c>
      <c r="E595" s="182">
        <f t="shared" si="49"/>
        <v>1</v>
      </c>
      <c r="F595" s="182"/>
      <c r="G595" s="200">
        <v>1</v>
      </c>
      <c r="H595" s="175"/>
    </row>
    <row r="596" spans="1:11" x14ac:dyDescent="0.25">
      <c r="A596" s="272">
        <f>A595+1</f>
        <v>413</v>
      </c>
      <c r="B596" s="105" t="s">
        <v>1122</v>
      </c>
      <c r="C596" s="105" t="s">
        <v>1123</v>
      </c>
      <c r="D596" s="171">
        <f t="shared" si="50"/>
        <v>520</v>
      </c>
      <c r="E596" s="182">
        <f t="shared" si="49"/>
        <v>1</v>
      </c>
      <c r="F596" s="182"/>
      <c r="G596" s="200">
        <v>1</v>
      </c>
      <c r="H596" s="175"/>
    </row>
    <row r="597" spans="1:11" x14ac:dyDescent="0.25">
      <c r="A597" s="273"/>
      <c r="B597" s="105" t="s">
        <v>1124</v>
      </c>
      <c r="C597" s="105" t="s">
        <v>1125</v>
      </c>
      <c r="D597" s="171">
        <f t="shared" si="50"/>
        <v>521</v>
      </c>
      <c r="E597" s="195">
        <f>G597</f>
        <v>1000</v>
      </c>
      <c r="F597" s="182" t="s">
        <v>301</v>
      </c>
      <c r="G597" s="196">
        <v>1000</v>
      </c>
      <c r="H597" s="175"/>
    </row>
    <row r="598" spans="1:11" x14ac:dyDescent="0.25">
      <c r="A598" s="274"/>
      <c r="B598" s="105" t="s">
        <v>1126</v>
      </c>
      <c r="C598" s="105" t="s">
        <v>1127</v>
      </c>
      <c r="D598" s="171">
        <f t="shared" si="50"/>
        <v>522</v>
      </c>
      <c r="E598" s="182">
        <v>10</v>
      </c>
      <c r="F598" s="182" t="s">
        <v>304</v>
      </c>
      <c r="G598" s="200">
        <v>10</v>
      </c>
      <c r="H598" s="175"/>
    </row>
    <row r="599" spans="1:11" x14ac:dyDescent="0.25">
      <c r="A599" s="104">
        <f>A596+1</f>
        <v>414</v>
      </c>
      <c r="B599" s="108" t="s">
        <v>1128</v>
      </c>
      <c r="C599" s="105" t="s">
        <v>1129</v>
      </c>
      <c r="D599" s="171">
        <f t="shared" si="50"/>
        <v>523</v>
      </c>
      <c r="E599" s="182">
        <f t="shared" si="49"/>
        <v>0</v>
      </c>
      <c r="F599" s="182"/>
      <c r="G599" s="200">
        <v>0</v>
      </c>
      <c r="H599" s="175"/>
    </row>
    <row r="600" spans="1:11" x14ac:dyDescent="0.25">
      <c r="A600" s="104">
        <f>A599+1</f>
        <v>415</v>
      </c>
      <c r="B600" s="108" t="s">
        <v>1130</v>
      </c>
      <c r="C600" s="105" t="s">
        <v>1131</v>
      </c>
      <c r="D600" s="171">
        <f t="shared" si="50"/>
        <v>524</v>
      </c>
      <c r="E600" s="182">
        <f>G600</f>
        <v>1</v>
      </c>
      <c r="F600" s="182"/>
      <c r="G600" s="200">
        <v>1</v>
      </c>
      <c r="H600" s="175"/>
    </row>
    <row r="601" spans="1:11" x14ac:dyDescent="0.25">
      <c r="A601" s="104">
        <f>A600+1</f>
        <v>416</v>
      </c>
      <c r="B601" s="108" t="s">
        <v>1132</v>
      </c>
      <c r="C601" s="105" t="s">
        <v>1133</v>
      </c>
      <c r="D601" s="171">
        <f t="shared" si="50"/>
        <v>525</v>
      </c>
      <c r="E601" s="182">
        <f t="shared" si="49"/>
        <v>3</v>
      </c>
      <c r="F601" s="182"/>
      <c r="G601" s="200">
        <v>3</v>
      </c>
      <c r="H601" s="175"/>
    </row>
    <row r="602" spans="1:11" x14ac:dyDescent="0.25">
      <c r="A602" s="104">
        <f>A601+1</f>
        <v>417</v>
      </c>
      <c r="B602" s="108" t="s">
        <v>1134</v>
      </c>
      <c r="C602" s="105" t="s">
        <v>1135</v>
      </c>
      <c r="D602" s="171">
        <f t="shared" si="50"/>
        <v>526</v>
      </c>
      <c r="E602" s="182" t="str">
        <f t="shared" si="49"/>
        <v>KAYU BAKAR</v>
      </c>
      <c r="F602" s="182"/>
      <c r="G602" s="200" t="s">
        <v>1136</v>
      </c>
      <c r="H602" s="175"/>
    </row>
    <row r="603" spans="1:11" x14ac:dyDescent="0.25">
      <c r="A603" s="104"/>
      <c r="B603" s="102" t="s">
        <v>1137</v>
      </c>
      <c r="C603" s="103"/>
      <c r="D603" s="24"/>
      <c r="E603" s="182"/>
      <c r="F603" s="182"/>
      <c r="G603" s="200"/>
      <c r="H603" s="175"/>
    </row>
    <row r="604" spans="1:11" x14ac:dyDescent="0.25">
      <c r="A604" s="272">
        <f>A602+1</f>
        <v>418</v>
      </c>
      <c r="B604" s="109" t="s">
        <v>1138</v>
      </c>
      <c r="C604" s="105" t="s">
        <v>1139</v>
      </c>
      <c r="D604" s="171">
        <f>D602+1</f>
        <v>527</v>
      </c>
      <c r="E604" s="182">
        <f>G604</f>
        <v>1</v>
      </c>
      <c r="F604" s="182"/>
      <c r="G604" s="239">
        <v>1</v>
      </c>
      <c r="H604" s="175"/>
      <c r="I604" s="20">
        <v>1</v>
      </c>
      <c r="K604">
        <v>0</v>
      </c>
    </row>
    <row r="605" spans="1:11" x14ac:dyDescent="0.25">
      <c r="A605" s="274"/>
      <c r="B605" s="110"/>
      <c r="C605" s="105" t="s">
        <v>1140</v>
      </c>
      <c r="D605" s="171">
        <f>D604+1</f>
        <v>528</v>
      </c>
      <c r="E605" s="195">
        <f>G605</f>
        <v>5000</v>
      </c>
      <c r="F605" s="182" t="s">
        <v>301</v>
      </c>
      <c r="G605" s="196">
        <v>5000</v>
      </c>
      <c r="H605" s="175"/>
    </row>
    <row r="606" spans="1:11" x14ac:dyDescent="0.25">
      <c r="A606" s="272">
        <f>A604+1</f>
        <v>419</v>
      </c>
      <c r="B606" s="109" t="s">
        <v>1141</v>
      </c>
      <c r="C606" s="105" t="s">
        <v>1142</v>
      </c>
      <c r="D606" s="171">
        <f>D605+1</f>
        <v>529</v>
      </c>
      <c r="E606" s="182">
        <f>G606</f>
        <v>1</v>
      </c>
      <c r="F606" s="182"/>
      <c r="G606" s="200">
        <v>1</v>
      </c>
      <c r="H606" s="175"/>
    </row>
    <row r="607" spans="1:11" x14ac:dyDescent="0.25">
      <c r="A607" s="274"/>
      <c r="B607" s="110"/>
      <c r="C607" s="105" t="s">
        <v>1143</v>
      </c>
      <c r="D607" s="171">
        <f>D606+1</f>
        <v>530</v>
      </c>
      <c r="E607" s="195">
        <f>G607</f>
        <v>14000</v>
      </c>
      <c r="F607" s="182" t="s">
        <v>301</v>
      </c>
      <c r="G607" s="196">
        <v>14000</v>
      </c>
      <c r="H607" s="175"/>
    </row>
    <row r="608" spans="1:11" x14ac:dyDescent="0.25">
      <c r="A608" s="104"/>
      <c r="B608" s="102" t="s">
        <v>1144</v>
      </c>
      <c r="C608" s="103"/>
      <c r="D608" s="24"/>
      <c r="E608" s="182"/>
      <c r="F608" s="182"/>
      <c r="G608" s="200"/>
      <c r="H608" s="175"/>
    </row>
    <row r="609" spans="1:10" x14ac:dyDescent="0.25">
      <c r="A609" s="272">
        <f>A606+1</f>
        <v>420</v>
      </c>
      <c r="B609" s="109" t="s">
        <v>1145</v>
      </c>
      <c r="C609" s="105" t="s">
        <v>1146</v>
      </c>
      <c r="D609" s="171">
        <f>D607+1</f>
        <v>531</v>
      </c>
      <c r="E609" s="182">
        <f t="shared" ref="E609:E617" si="51">G609</f>
        <v>0</v>
      </c>
      <c r="F609" s="182"/>
      <c r="G609" s="200">
        <v>0</v>
      </c>
      <c r="H609" s="175"/>
    </row>
    <row r="610" spans="1:10" x14ac:dyDescent="0.25">
      <c r="A610" s="274"/>
      <c r="B610" s="110"/>
      <c r="C610" s="105" t="s">
        <v>1147</v>
      </c>
      <c r="D610" s="171">
        <f t="shared" ref="D610:D618" si="52">D609+1</f>
        <v>532</v>
      </c>
      <c r="E610" s="195">
        <f t="shared" si="51"/>
        <v>14000</v>
      </c>
      <c r="F610" s="182" t="s">
        <v>301</v>
      </c>
      <c r="G610" s="196">
        <v>14000</v>
      </c>
      <c r="H610" s="175"/>
    </row>
    <row r="611" spans="1:10" x14ac:dyDescent="0.25">
      <c r="A611" s="272">
        <f>A609+1</f>
        <v>421</v>
      </c>
      <c r="B611" s="109" t="s">
        <v>1148</v>
      </c>
      <c r="C611" s="105" t="s">
        <v>1149</v>
      </c>
      <c r="D611" s="171">
        <f t="shared" si="52"/>
        <v>533</v>
      </c>
      <c r="E611" s="182">
        <f t="shared" si="51"/>
        <v>0</v>
      </c>
      <c r="F611" s="182"/>
      <c r="G611" s="200">
        <v>0</v>
      </c>
      <c r="H611" s="175"/>
    </row>
    <row r="612" spans="1:10" x14ac:dyDescent="0.25">
      <c r="A612" s="274"/>
      <c r="B612" s="110"/>
      <c r="C612" s="105" t="s">
        <v>1150</v>
      </c>
      <c r="D612" s="171">
        <f t="shared" si="52"/>
        <v>534</v>
      </c>
      <c r="E612" s="195">
        <f t="shared" si="51"/>
        <v>14000</v>
      </c>
      <c r="F612" s="182" t="s">
        <v>301</v>
      </c>
      <c r="G612" s="197">
        <v>14000</v>
      </c>
      <c r="H612" s="175"/>
    </row>
    <row r="613" spans="1:10" x14ac:dyDescent="0.25">
      <c r="A613" s="104">
        <f>A611+1</f>
        <v>422</v>
      </c>
      <c r="B613" s="105" t="s">
        <v>1151</v>
      </c>
      <c r="C613" s="105" t="s">
        <v>1152</v>
      </c>
      <c r="D613" s="171">
        <f t="shared" si="52"/>
        <v>535</v>
      </c>
      <c r="E613" s="182">
        <f t="shared" si="51"/>
        <v>0</v>
      </c>
      <c r="F613" s="182"/>
      <c r="G613" s="200">
        <v>0</v>
      </c>
      <c r="H613" s="175"/>
    </row>
    <row r="614" spans="1:10" x14ac:dyDescent="0.25">
      <c r="A614" s="272">
        <f>A613+1</f>
        <v>423</v>
      </c>
      <c r="B614" s="105" t="s">
        <v>1153</v>
      </c>
      <c r="C614" s="105" t="s">
        <v>1154</v>
      </c>
      <c r="D614" s="171">
        <f t="shared" si="52"/>
        <v>536</v>
      </c>
      <c r="E614" s="182">
        <f t="shared" si="51"/>
        <v>1</v>
      </c>
      <c r="F614" s="182"/>
      <c r="G614" s="200">
        <v>1</v>
      </c>
      <c r="H614" s="175"/>
      <c r="I614" s="20">
        <v>1</v>
      </c>
      <c r="J614" t="str">
        <f>G1049</f>
        <v>Mandiri</v>
      </c>
    </row>
    <row r="615" spans="1:10" x14ac:dyDescent="0.25">
      <c r="A615" s="273"/>
      <c r="B615" s="105" t="s">
        <v>1155</v>
      </c>
      <c r="C615" s="105" t="s">
        <v>1156</v>
      </c>
      <c r="D615" s="171">
        <f t="shared" si="52"/>
        <v>537</v>
      </c>
      <c r="E615" s="182">
        <f t="shared" si="51"/>
        <v>0</v>
      </c>
      <c r="F615" s="182"/>
      <c r="G615" s="200">
        <v>0</v>
      </c>
      <c r="H615" s="175"/>
    </row>
    <row r="616" spans="1:10" x14ac:dyDescent="0.25">
      <c r="A616" s="273"/>
      <c r="B616" s="105" t="s">
        <v>1157</v>
      </c>
      <c r="C616" s="105" t="s">
        <v>1158</v>
      </c>
      <c r="D616" s="171">
        <f t="shared" si="52"/>
        <v>538</v>
      </c>
      <c r="E616" s="182">
        <f t="shared" si="51"/>
        <v>1</v>
      </c>
      <c r="F616" s="182"/>
      <c r="G616" s="200">
        <v>1</v>
      </c>
      <c r="H616" s="175"/>
      <c r="I616" s="20">
        <v>1</v>
      </c>
    </row>
    <row r="617" spans="1:10" x14ac:dyDescent="0.25">
      <c r="A617" s="273"/>
      <c r="B617" s="109" t="s">
        <v>1159</v>
      </c>
      <c r="C617" s="105" t="s">
        <v>1160</v>
      </c>
      <c r="D617" s="171">
        <f t="shared" si="52"/>
        <v>539</v>
      </c>
      <c r="E617" s="182">
        <f t="shared" si="51"/>
        <v>1</v>
      </c>
      <c r="F617" s="182"/>
      <c r="G617" s="200">
        <v>1</v>
      </c>
      <c r="H617" s="175"/>
      <c r="I617" s="20">
        <v>1</v>
      </c>
    </row>
    <row r="618" spans="1:10" x14ac:dyDescent="0.25">
      <c r="A618" s="274"/>
      <c r="B618" s="110"/>
      <c r="C618" s="105" t="s">
        <v>1161</v>
      </c>
      <c r="D618" s="171">
        <f t="shared" si="52"/>
        <v>540</v>
      </c>
      <c r="E618" s="182" t="str">
        <f>G618</f>
        <v>KOPERASI</v>
      </c>
      <c r="F618" s="182"/>
      <c r="G618" s="200" t="s">
        <v>1784</v>
      </c>
      <c r="H618" s="175"/>
      <c r="J618" t="s">
        <v>1783</v>
      </c>
    </row>
    <row r="619" spans="1:10" x14ac:dyDescent="0.25">
      <c r="A619" s="104"/>
      <c r="B619" s="102" t="s">
        <v>1162</v>
      </c>
      <c r="C619" s="103"/>
      <c r="D619" s="24"/>
      <c r="E619" s="182"/>
      <c r="F619" s="182"/>
      <c r="G619" s="200"/>
      <c r="H619" s="175"/>
    </row>
    <row r="620" spans="1:10" x14ac:dyDescent="0.25">
      <c r="A620" s="104">
        <f>A614+1</f>
        <v>424</v>
      </c>
      <c r="B620" s="105" t="s">
        <v>1163</v>
      </c>
      <c r="C620" s="105" t="s">
        <v>1164</v>
      </c>
      <c r="D620" s="171">
        <f>D618+1</f>
        <v>541</v>
      </c>
      <c r="E620" s="182">
        <f>G620</f>
        <v>1</v>
      </c>
      <c r="F620" s="182" t="s">
        <v>403</v>
      </c>
      <c r="G620" s="200">
        <v>1</v>
      </c>
      <c r="H620" s="175"/>
    </row>
    <row r="621" spans="1:10" x14ac:dyDescent="0.25">
      <c r="A621" s="272">
        <f>A620+1</f>
        <v>425</v>
      </c>
      <c r="B621" s="111" t="s">
        <v>1165</v>
      </c>
      <c r="C621" s="105" t="s">
        <v>1166</v>
      </c>
      <c r="D621" s="171">
        <f t="shared" ref="D621:D652" si="53">D620+1</f>
        <v>542</v>
      </c>
      <c r="E621" s="182">
        <f>G621</f>
        <v>1</v>
      </c>
      <c r="F621" s="182"/>
      <c r="G621" s="200">
        <v>1</v>
      </c>
      <c r="H621" s="175"/>
    </row>
    <row r="622" spans="1:10" x14ac:dyDescent="0.25">
      <c r="A622" s="273"/>
      <c r="B622" s="105" t="s">
        <v>1167</v>
      </c>
      <c r="C622" s="105" t="s">
        <v>1168</v>
      </c>
      <c r="D622" s="171">
        <f t="shared" si="53"/>
        <v>543</v>
      </c>
      <c r="E622" s="182" t="str">
        <f>G622</f>
        <v>TERANG SURYA</v>
      </c>
      <c r="F622" s="182"/>
      <c r="G622" s="200" t="s">
        <v>1169</v>
      </c>
      <c r="H622" s="175"/>
    </row>
    <row r="623" spans="1:10" s="64" customFormat="1" x14ac:dyDescent="0.25">
      <c r="A623" s="273"/>
      <c r="B623" s="105" t="s">
        <v>1170</v>
      </c>
      <c r="C623" s="105" t="s">
        <v>1171</v>
      </c>
      <c r="D623" s="171">
        <f t="shared" si="53"/>
        <v>544</v>
      </c>
      <c r="E623" s="208" t="s">
        <v>1770</v>
      </c>
      <c r="F623" s="182"/>
      <c r="G623" s="200">
        <v>1</v>
      </c>
      <c r="H623" s="175"/>
    </row>
    <row r="624" spans="1:10" s="64" customFormat="1" x14ac:dyDescent="0.25">
      <c r="A624" s="273"/>
      <c r="B624" s="105" t="s">
        <v>1172</v>
      </c>
      <c r="C624" s="105" t="s">
        <v>1173</v>
      </c>
      <c r="D624" s="171">
        <f t="shared" si="53"/>
        <v>545</v>
      </c>
      <c r="E624" s="182">
        <f>G624</f>
        <v>0</v>
      </c>
      <c r="F624" s="182"/>
      <c r="G624" s="200">
        <v>0</v>
      </c>
      <c r="H624" s="175"/>
    </row>
    <row r="625" spans="1:8" s="64" customFormat="1" x14ac:dyDescent="0.25">
      <c r="A625" s="273"/>
      <c r="B625" s="105" t="s">
        <v>1174</v>
      </c>
      <c r="C625" s="105" t="s">
        <v>1175</v>
      </c>
      <c r="D625" s="171">
        <f t="shared" si="53"/>
        <v>546</v>
      </c>
      <c r="E625" s="182">
        <f>G625</f>
        <v>0</v>
      </c>
      <c r="F625" s="182"/>
      <c r="G625" s="200">
        <v>0</v>
      </c>
      <c r="H625" s="175"/>
    </row>
    <row r="626" spans="1:8" s="64" customFormat="1" x14ac:dyDescent="0.25">
      <c r="A626" s="273"/>
      <c r="B626" s="105" t="s">
        <v>1176</v>
      </c>
      <c r="C626" s="105" t="s">
        <v>1177</v>
      </c>
      <c r="D626" s="171">
        <f t="shared" si="53"/>
        <v>547</v>
      </c>
      <c r="E626" s="182">
        <f>G626</f>
        <v>0</v>
      </c>
      <c r="F626" s="182"/>
      <c r="G626" s="200">
        <v>0</v>
      </c>
      <c r="H626" s="175"/>
    </row>
    <row r="627" spans="1:8" s="64" customFormat="1" x14ac:dyDescent="0.25">
      <c r="A627" s="273"/>
      <c r="B627" s="105" t="s">
        <v>1178</v>
      </c>
      <c r="C627" s="105" t="s">
        <v>1179</v>
      </c>
      <c r="D627" s="171">
        <f t="shared" si="53"/>
        <v>548</v>
      </c>
      <c r="E627" s="182">
        <f t="shared" ref="E627:E657" si="54">G627</f>
        <v>0</v>
      </c>
      <c r="F627" s="182"/>
      <c r="G627" s="200">
        <v>0</v>
      </c>
      <c r="H627" s="175"/>
    </row>
    <row r="628" spans="1:8" s="64" customFormat="1" x14ac:dyDescent="0.25">
      <c r="A628" s="273"/>
      <c r="B628" s="111" t="s">
        <v>1180</v>
      </c>
      <c r="C628" s="105" t="s">
        <v>1181</v>
      </c>
      <c r="D628" s="171">
        <f t="shared" si="53"/>
        <v>549</v>
      </c>
      <c r="E628" s="182">
        <f t="shared" si="54"/>
        <v>0</v>
      </c>
      <c r="F628" s="182"/>
      <c r="G628" s="200">
        <v>0</v>
      </c>
      <c r="H628" s="175"/>
    </row>
    <row r="629" spans="1:8" s="64" customFormat="1" x14ac:dyDescent="0.25">
      <c r="A629" s="273"/>
      <c r="B629" s="105" t="s">
        <v>1182</v>
      </c>
      <c r="C629" s="105" t="s">
        <v>1183</v>
      </c>
      <c r="D629" s="171">
        <f t="shared" si="53"/>
        <v>550</v>
      </c>
      <c r="E629" s="182">
        <f t="shared" si="54"/>
        <v>0</v>
      </c>
      <c r="F629" s="182"/>
      <c r="G629" s="200">
        <v>0</v>
      </c>
      <c r="H629" s="175"/>
    </row>
    <row r="630" spans="1:8" s="64" customFormat="1" x14ac:dyDescent="0.25">
      <c r="A630" s="273"/>
      <c r="B630" s="105" t="s">
        <v>1184</v>
      </c>
      <c r="C630" s="105" t="s">
        <v>1185</v>
      </c>
      <c r="D630" s="171">
        <f t="shared" si="53"/>
        <v>551</v>
      </c>
      <c r="E630" s="182">
        <f t="shared" si="54"/>
        <v>0</v>
      </c>
      <c r="F630" s="182"/>
      <c r="G630" s="200">
        <v>0</v>
      </c>
      <c r="H630" s="175"/>
    </row>
    <row r="631" spans="1:8" s="64" customFormat="1" x14ac:dyDescent="0.25">
      <c r="A631" s="273"/>
      <c r="B631" s="105" t="s">
        <v>1186</v>
      </c>
      <c r="C631" s="105" t="s">
        <v>1187</v>
      </c>
      <c r="D631" s="171">
        <f t="shared" si="53"/>
        <v>552</v>
      </c>
      <c r="E631" s="182">
        <f t="shared" si="54"/>
        <v>0</v>
      </c>
      <c r="F631" s="182"/>
      <c r="G631" s="200">
        <v>0</v>
      </c>
      <c r="H631" s="175"/>
    </row>
    <row r="632" spans="1:8" s="64" customFormat="1" x14ac:dyDescent="0.25">
      <c r="A632" s="273"/>
      <c r="B632" s="105" t="s">
        <v>1188</v>
      </c>
      <c r="C632" s="105" t="s">
        <v>1189</v>
      </c>
      <c r="D632" s="171">
        <f t="shared" si="53"/>
        <v>553</v>
      </c>
      <c r="E632" s="182">
        <f>G632</f>
        <v>0</v>
      </c>
      <c r="F632" s="182"/>
      <c r="G632" s="200">
        <v>0</v>
      </c>
      <c r="H632" s="175"/>
    </row>
    <row r="633" spans="1:8" s="64" customFormat="1" x14ac:dyDescent="0.25">
      <c r="A633" s="273"/>
      <c r="B633" s="111" t="s">
        <v>1190</v>
      </c>
      <c r="C633" s="105" t="s">
        <v>1191</v>
      </c>
      <c r="D633" s="171">
        <f t="shared" si="53"/>
        <v>554</v>
      </c>
      <c r="E633" s="182">
        <f t="shared" si="54"/>
        <v>0</v>
      </c>
      <c r="F633" s="182"/>
      <c r="G633" s="200">
        <v>0</v>
      </c>
      <c r="H633" s="175"/>
    </row>
    <row r="634" spans="1:8" s="64" customFormat="1" x14ac:dyDescent="0.25">
      <c r="A634" s="273"/>
      <c r="B634" s="105" t="s">
        <v>1192</v>
      </c>
      <c r="C634" s="105" t="s">
        <v>1193</v>
      </c>
      <c r="D634" s="171">
        <f t="shared" si="53"/>
        <v>555</v>
      </c>
      <c r="E634" s="182">
        <f t="shared" si="54"/>
        <v>0</v>
      </c>
      <c r="F634" s="182"/>
      <c r="G634" s="200">
        <v>0</v>
      </c>
      <c r="H634" s="175"/>
    </row>
    <row r="635" spans="1:8" s="64" customFormat="1" x14ac:dyDescent="0.25">
      <c r="A635" s="273"/>
      <c r="B635" s="105" t="s">
        <v>1194</v>
      </c>
      <c r="C635" s="105" t="s">
        <v>1195</v>
      </c>
      <c r="D635" s="171">
        <f t="shared" si="53"/>
        <v>556</v>
      </c>
      <c r="E635" s="182">
        <f>G635</f>
        <v>0</v>
      </c>
      <c r="F635" s="182"/>
      <c r="G635" s="200">
        <v>0</v>
      </c>
      <c r="H635" s="175"/>
    </row>
    <row r="636" spans="1:8" s="64" customFormat="1" x14ac:dyDescent="0.25">
      <c r="A636" s="273"/>
      <c r="B636" s="105" t="s">
        <v>1196</v>
      </c>
      <c r="C636" s="105" t="s">
        <v>1197</v>
      </c>
      <c r="D636" s="171">
        <f t="shared" si="53"/>
        <v>557</v>
      </c>
      <c r="E636" s="182">
        <f t="shared" si="54"/>
        <v>0</v>
      </c>
      <c r="F636" s="182"/>
      <c r="G636" s="200">
        <v>0</v>
      </c>
      <c r="H636" s="175"/>
    </row>
    <row r="637" spans="1:8" s="64" customFormat="1" x14ac:dyDescent="0.25">
      <c r="A637" s="273"/>
      <c r="B637" s="105" t="s">
        <v>1198</v>
      </c>
      <c r="C637" s="105" t="s">
        <v>1199</v>
      </c>
      <c r="D637" s="171">
        <f t="shared" si="53"/>
        <v>558</v>
      </c>
      <c r="E637" s="182">
        <f>G637</f>
        <v>0</v>
      </c>
      <c r="F637" s="182"/>
      <c r="G637" s="200">
        <v>0</v>
      </c>
      <c r="H637" s="175"/>
    </row>
    <row r="638" spans="1:8" s="64" customFormat="1" x14ac:dyDescent="0.25">
      <c r="A638" s="273"/>
      <c r="B638" s="111" t="s">
        <v>1200</v>
      </c>
      <c r="C638" s="105" t="s">
        <v>1201</v>
      </c>
      <c r="D638" s="171">
        <f t="shared" si="53"/>
        <v>559</v>
      </c>
      <c r="E638" s="182">
        <f t="shared" si="54"/>
        <v>0</v>
      </c>
      <c r="F638" s="182"/>
      <c r="G638" s="200">
        <v>0</v>
      </c>
      <c r="H638" s="175"/>
    </row>
    <row r="639" spans="1:8" s="64" customFormat="1" x14ac:dyDescent="0.25">
      <c r="A639" s="273"/>
      <c r="B639" s="105" t="s">
        <v>1202</v>
      </c>
      <c r="C639" s="105" t="s">
        <v>1203</v>
      </c>
      <c r="D639" s="171">
        <f t="shared" si="53"/>
        <v>560</v>
      </c>
      <c r="E639" s="182">
        <f t="shared" si="54"/>
        <v>0</v>
      </c>
      <c r="F639" s="182"/>
      <c r="G639" s="200">
        <v>0</v>
      </c>
      <c r="H639" s="175"/>
    </row>
    <row r="640" spans="1:8" s="64" customFormat="1" x14ac:dyDescent="0.25">
      <c r="A640" s="273"/>
      <c r="B640" s="105" t="s">
        <v>1204</v>
      </c>
      <c r="C640" s="105" t="s">
        <v>1205</v>
      </c>
      <c r="D640" s="171">
        <f t="shared" si="53"/>
        <v>561</v>
      </c>
      <c r="E640" s="182">
        <f t="shared" si="54"/>
        <v>0</v>
      </c>
      <c r="F640" s="182"/>
      <c r="G640" s="200">
        <v>0</v>
      </c>
      <c r="H640" s="175"/>
    </row>
    <row r="641" spans="1:8" s="64" customFormat="1" x14ac:dyDescent="0.25">
      <c r="A641" s="273"/>
      <c r="B641" s="105" t="s">
        <v>1206</v>
      </c>
      <c r="C641" s="105" t="s">
        <v>1207</v>
      </c>
      <c r="D641" s="171">
        <f t="shared" si="53"/>
        <v>562</v>
      </c>
      <c r="E641" s="182">
        <f t="shared" si="54"/>
        <v>0</v>
      </c>
      <c r="F641" s="182"/>
      <c r="G641" s="200">
        <v>0</v>
      </c>
      <c r="H641" s="175"/>
    </row>
    <row r="642" spans="1:8" s="64" customFormat="1" x14ac:dyDescent="0.25">
      <c r="A642" s="273"/>
      <c r="B642" s="105" t="s">
        <v>1208</v>
      </c>
      <c r="C642" s="105" t="s">
        <v>1209</v>
      </c>
      <c r="D642" s="171">
        <f t="shared" si="53"/>
        <v>563</v>
      </c>
      <c r="E642" s="182">
        <f t="shared" si="54"/>
        <v>0</v>
      </c>
      <c r="F642" s="182"/>
      <c r="G642" s="200">
        <v>0</v>
      </c>
      <c r="H642" s="175"/>
    </row>
    <row r="643" spans="1:8" s="64" customFormat="1" x14ac:dyDescent="0.25">
      <c r="A643" s="273"/>
      <c r="B643" s="105" t="s">
        <v>1210</v>
      </c>
      <c r="C643" s="105" t="s">
        <v>1211</v>
      </c>
      <c r="D643" s="171">
        <f t="shared" si="53"/>
        <v>564</v>
      </c>
      <c r="E643" s="182">
        <f t="shared" si="54"/>
        <v>0</v>
      </c>
      <c r="F643" s="182"/>
      <c r="G643" s="200">
        <v>0</v>
      </c>
      <c r="H643" s="175"/>
    </row>
    <row r="644" spans="1:8" s="64" customFormat="1" x14ac:dyDescent="0.25">
      <c r="A644" s="273"/>
      <c r="B644" s="105" t="s">
        <v>1212</v>
      </c>
      <c r="C644" s="105" t="s">
        <v>1213</v>
      </c>
      <c r="D644" s="171">
        <f t="shared" si="53"/>
        <v>565</v>
      </c>
      <c r="E644" s="182">
        <f t="shared" si="54"/>
        <v>0</v>
      </c>
      <c r="F644" s="182"/>
      <c r="G644" s="200">
        <v>0</v>
      </c>
      <c r="H644" s="175"/>
    </row>
    <row r="645" spans="1:8" s="64" customFormat="1" x14ac:dyDescent="0.25">
      <c r="A645" s="273"/>
      <c r="B645" s="105" t="s">
        <v>1214</v>
      </c>
      <c r="C645" s="105" t="s">
        <v>1215</v>
      </c>
      <c r="D645" s="171">
        <f t="shared" si="53"/>
        <v>566</v>
      </c>
      <c r="E645" s="182">
        <f t="shared" si="54"/>
        <v>0</v>
      </c>
      <c r="F645" s="182"/>
      <c r="G645" s="200">
        <v>0</v>
      </c>
      <c r="H645" s="175"/>
    </row>
    <row r="646" spans="1:8" s="64" customFormat="1" x14ac:dyDescent="0.25">
      <c r="A646" s="273"/>
      <c r="B646" s="111" t="s">
        <v>1216</v>
      </c>
      <c r="C646" s="105" t="s">
        <v>1217</v>
      </c>
      <c r="D646" s="171">
        <f t="shared" si="53"/>
        <v>567</v>
      </c>
      <c r="E646" s="182">
        <f t="shared" si="54"/>
        <v>0</v>
      </c>
      <c r="F646" s="182"/>
      <c r="G646" s="200">
        <v>0</v>
      </c>
      <c r="H646" s="175"/>
    </row>
    <row r="647" spans="1:8" s="64" customFormat="1" x14ac:dyDescent="0.25">
      <c r="A647" s="273"/>
      <c r="B647" s="105" t="s">
        <v>1218</v>
      </c>
      <c r="C647" s="105" t="s">
        <v>1219</v>
      </c>
      <c r="D647" s="171">
        <f t="shared" si="53"/>
        <v>568</v>
      </c>
      <c r="E647" s="182">
        <f t="shared" si="54"/>
        <v>0</v>
      </c>
      <c r="F647" s="182"/>
      <c r="G647" s="200">
        <v>0</v>
      </c>
      <c r="H647" s="175"/>
    </row>
    <row r="648" spans="1:8" s="64" customFormat="1" x14ac:dyDescent="0.25">
      <c r="A648" s="273"/>
      <c r="B648" s="105" t="s">
        <v>1220</v>
      </c>
      <c r="C648" s="105" t="s">
        <v>1221</v>
      </c>
      <c r="D648" s="171">
        <f t="shared" si="53"/>
        <v>569</v>
      </c>
      <c r="E648" s="182">
        <f t="shared" si="54"/>
        <v>0</v>
      </c>
      <c r="F648" s="182"/>
      <c r="G648" s="200">
        <v>0</v>
      </c>
      <c r="H648" s="175"/>
    </row>
    <row r="649" spans="1:8" s="64" customFormat="1" x14ac:dyDescent="0.25">
      <c r="A649" s="273"/>
      <c r="B649" s="105" t="s">
        <v>1222</v>
      </c>
      <c r="C649" s="105" t="s">
        <v>1223</v>
      </c>
      <c r="D649" s="171">
        <f t="shared" si="53"/>
        <v>570</v>
      </c>
      <c r="E649" s="182">
        <f>G649</f>
        <v>0</v>
      </c>
      <c r="F649" s="182"/>
      <c r="G649" s="200">
        <v>0</v>
      </c>
      <c r="H649" s="175"/>
    </row>
    <row r="650" spans="1:8" s="64" customFormat="1" x14ac:dyDescent="0.25">
      <c r="A650" s="273"/>
      <c r="B650" s="105" t="s">
        <v>1224</v>
      </c>
      <c r="C650" s="105" t="s">
        <v>1225</v>
      </c>
      <c r="D650" s="171">
        <f t="shared" si="53"/>
        <v>571</v>
      </c>
      <c r="E650" s="182">
        <f t="shared" si="54"/>
        <v>0</v>
      </c>
      <c r="F650" s="182"/>
      <c r="G650" s="200">
        <v>0</v>
      </c>
      <c r="H650" s="175"/>
    </row>
    <row r="651" spans="1:8" s="64" customFormat="1" x14ac:dyDescent="0.25">
      <c r="A651" s="273"/>
      <c r="B651" s="105" t="s">
        <v>1226</v>
      </c>
      <c r="C651" s="105" t="s">
        <v>1227</v>
      </c>
      <c r="D651" s="171">
        <f t="shared" si="53"/>
        <v>572</v>
      </c>
      <c r="E651" s="182">
        <f t="shared" si="54"/>
        <v>0</v>
      </c>
      <c r="F651" s="182"/>
      <c r="G651" s="200">
        <v>0</v>
      </c>
      <c r="H651" s="175"/>
    </row>
    <row r="652" spans="1:8" s="64" customFormat="1" x14ac:dyDescent="0.25">
      <c r="A652" s="273"/>
      <c r="B652" s="105" t="s">
        <v>1228</v>
      </c>
      <c r="C652" s="105" t="s">
        <v>1229</v>
      </c>
      <c r="D652" s="171">
        <f t="shared" si="53"/>
        <v>573</v>
      </c>
      <c r="E652" s="182">
        <f t="shared" si="54"/>
        <v>0</v>
      </c>
      <c r="F652" s="182"/>
      <c r="G652" s="200">
        <v>0</v>
      </c>
      <c r="H652" s="175"/>
    </row>
    <row r="653" spans="1:8" s="64" customFormat="1" x14ac:dyDescent="0.25">
      <c r="A653" s="273"/>
      <c r="B653" s="105" t="s">
        <v>1230</v>
      </c>
      <c r="C653" s="105" t="s">
        <v>1231</v>
      </c>
      <c r="D653" s="171">
        <f t="shared" ref="D653:D673" si="55">D652+1</f>
        <v>574</v>
      </c>
      <c r="E653" s="182">
        <f t="shared" si="54"/>
        <v>0</v>
      </c>
      <c r="F653" s="182"/>
      <c r="G653" s="200">
        <v>0</v>
      </c>
      <c r="H653" s="175"/>
    </row>
    <row r="654" spans="1:8" s="64" customFormat="1" x14ac:dyDescent="0.25">
      <c r="A654" s="273"/>
      <c r="B654" s="105" t="s">
        <v>1232</v>
      </c>
      <c r="C654" s="105" t="s">
        <v>1233</v>
      </c>
      <c r="D654" s="171">
        <f t="shared" si="55"/>
        <v>575</v>
      </c>
      <c r="E654" s="182">
        <f t="shared" si="54"/>
        <v>0</v>
      </c>
      <c r="F654" s="182"/>
      <c r="G654" s="200">
        <v>0</v>
      </c>
      <c r="H654" s="175"/>
    </row>
    <row r="655" spans="1:8" s="64" customFormat="1" x14ac:dyDescent="0.25">
      <c r="A655" s="273"/>
      <c r="B655" s="111" t="s">
        <v>1234</v>
      </c>
      <c r="C655" s="105" t="s">
        <v>1235</v>
      </c>
      <c r="D655" s="171">
        <f t="shared" si="55"/>
        <v>576</v>
      </c>
      <c r="E655" s="182">
        <f t="shared" si="54"/>
        <v>0</v>
      </c>
      <c r="F655" s="182"/>
      <c r="G655" s="200">
        <v>0</v>
      </c>
      <c r="H655" s="175"/>
    </row>
    <row r="656" spans="1:8" s="64" customFormat="1" x14ac:dyDescent="0.25">
      <c r="A656" s="273"/>
      <c r="B656" s="105" t="s">
        <v>1236</v>
      </c>
      <c r="C656" s="105" t="s">
        <v>1237</v>
      </c>
      <c r="D656" s="171">
        <f t="shared" si="55"/>
        <v>577</v>
      </c>
      <c r="E656" s="182">
        <f t="shared" si="54"/>
        <v>0</v>
      </c>
      <c r="F656" s="182"/>
      <c r="G656" s="200">
        <v>0</v>
      </c>
      <c r="H656" s="175"/>
    </row>
    <row r="657" spans="1:8" s="64" customFormat="1" x14ac:dyDescent="0.25">
      <c r="A657" s="273"/>
      <c r="B657" s="105" t="s">
        <v>1238</v>
      </c>
      <c r="C657" s="105" t="s">
        <v>1239</v>
      </c>
      <c r="D657" s="171">
        <f t="shared" si="55"/>
        <v>578</v>
      </c>
      <c r="E657" s="182">
        <f t="shared" si="54"/>
        <v>0</v>
      </c>
      <c r="F657" s="182"/>
      <c r="G657" s="200">
        <v>0</v>
      </c>
      <c r="H657" s="175"/>
    </row>
    <row r="658" spans="1:8" s="64" customFormat="1" x14ac:dyDescent="0.25">
      <c r="A658" s="273"/>
      <c r="B658" s="105" t="s">
        <v>1240</v>
      </c>
      <c r="C658" s="105" t="s">
        <v>1241</v>
      </c>
      <c r="D658" s="171">
        <f t="shared" si="55"/>
        <v>579</v>
      </c>
      <c r="E658" s="182">
        <f t="shared" ref="E658:E684" si="56">G658</f>
        <v>0</v>
      </c>
      <c r="F658" s="182"/>
      <c r="G658" s="200">
        <v>0</v>
      </c>
      <c r="H658" s="175"/>
    </row>
    <row r="659" spans="1:8" s="64" customFormat="1" x14ac:dyDescent="0.25">
      <c r="A659" s="273"/>
      <c r="B659" s="105" t="s">
        <v>1242</v>
      </c>
      <c r="C659" s="105" t="s">
        <v>1243</v>
      </c>
      <c r="D659" s="171">
        <f t="shared" si="55"/>
        <v>580</v>
      </c>
      <c r="E659" s="182">
        <f t="shared" si="56"/>
        <v>0</v>
      </c>
      <c r="F659" s="182"/>
      <c r="G659" s="200">
        <v>0</v>
      </c>
      <c r="H659" s="175"/>
    </row>
    <row r="660" spans="1:8" s="64" customFormat="1" x14ac:dyDescent="0.25">
      <c r="A660" s="273"/>
      <c r="B660" s="105" t="s">
        <v>1244</v>
      </c>
      <c r="C660" s="105" t="s">
        <v>1245</v>
      </c>
      <c r="D660" s="171">
        <f t="shared" si="55"/>
        <v>581</v>
      </c>
      <c r="E660" s="182">
        <f t="shared" si="56"/>
        <v>0</v>
      </c>
      <c r="F660" s="182"/>
      <c r="G660" s="200">
        <v>0</v>
      </c>
      <c r="H660" s="175"/>
    </row>
    <row r="661" spans="1:8" s="64" customFormat="1" x14ac:dyDescent="0.25">
      <c r="A661" s="273"/>
      <c r="B661" s="105" t="s">
        <v>1246</v>
      </c>
      <c r="C661" s="105" t="s">
        <v>1247</v>
      </c>
      <c r="D661" s="171">
        <f t="shared" si="55"/>
        <v>582</v>
      </c>
      <c r="E661" s="182">
        <f t="shared" si="56"/>
        <v>0</v>
      </c>
      <c r="F661" s="182"/>
      <c r="G661" s="200">
        <v>0</v>
      </c>
      <c r="H661" s="175"/>
    </row>
    <row r="662" spans="1:8" s="64" customFormat="1" x14ac:dyDescent="0.25">
      <c r="A662" s="273"/>
      <c r="B662" s="111" t="s">
        <v>1248</v>
      </c>
      <c r="C662" s="105" t="s">
        <v>1249</v>
      </c>
      <c r="D662" s="171">
        <f t="shared" si="55"/>
        <v>583</v>
      </c>
      <c r="E662" s="182">
        <f t="shared" si="56"/>
        <v>0</v>
      </c>
      <c r="F662" s="182"/>
      <c r="G662" s="200">
        <v>0</v>
      </c>
      <c r="H662" s="175"/>
    </row>
    <row r="663" spans="1:8" s="64" customFormat="1" x14ac:dyDescent="0.25">
      <c r="A663" s="273"/>
      <c r="B663" s="108" t="s">
        <v>1250</v>
      </c>
      <c r="C663" s="105" t="s">
        <v>1251</v>
      </c>
      <c r="D663" s="171">
        <f t="shared" si="55"/>
        <v>584</v>
      </c>
      <c r="E663" s="182">
        <f t="shared" si="56"/>
        <v>0</v>
      </c>
      <c r="F663" s="182"/>
      <c r="G663" s="200">
        <v>0</v>
      </c>
      <c r="H663" s="175"/>
    </row>
    <row r="664" spans="1:8" s="64" customFormat="1" x14ac:dyDescent="0.25">
      <c r="A664" s="273"/>
      <c r="B664" s="108" t="s">
        <v>1252</v>
      </c>
      <c r="C664" s="105" t="s">
        <v>1253</v>
      </c>
      <c r="D664" s="171">
        <f t="shared" si="55"/>
        <v>585</v>
      </c>
      <c r="E664" s="182">
        <f t="shared" si="56"/>
        <v>0</v>
      </c>
      <c r="F664" s="182"/>
      <c r="G664" s="200">
        <v>0</v>
      </c>
      <c r="H664" s="175"/>
    </row>
    <row r="665" spans="1:8" s="64" customFormat="1" x14ac:dyDescent="0.25">
      <c r="A665" s="273"/>
      <c r="B665" s="108" t="s">
        <v>1254</v>
      </c>
      <c r="C665" s="105" t="s">
        <v>1255</v>
      </c>
      <c r="D665" s="171">
        <f t="shared" si="55"/>
        <v>586</v>
      </c>
      <c r="E665" s="182">
        <f t="shared" si="56"/>
        <v>0</v>
      </c>
      <c r="F665" s="182"/>
      <c r="G665" s="200">
        <v>0</v>
      </c>
      <c r="H665" s="175"/>
    </row>
    <row r="666" spans="1:8" s="64" customFormat="1" x14ac:dyDescent="0.25">
      <c r="A666" s="273"/>
      <c r="B666" s="111" t="s">
        <v>1256</v>
      </c>
      <c r="C666" s="105" t="s">
        <v>1257</v>
      </c>
      <c r="D666" s="171">
        <f t="shared" si="55"/>
        <v>587</v>
      </c>
      <c r="E666" s="182">
        <f t="shared" si="56"/>
        <v>0</v>
      </c>
      <c r="F666" s="182"/>
      <c r="G666" s="200">
        <v>0</v>
      </c>
      <c r="H666" s="175"/>
    </row>
    <row r="667" spans="1:8" s="64" customFormat="1" x14ac:dyDescent="0.25">
      <c r="A667" s="273"/>
      <c r="B667" s="108" t="s">
        <v>1258</v>
      </c>
      <c r="C667" s="105" t="s">
        <v>1259</v>
      </c>
      <c r="D667" s="171">
        <f t="shared" si="55"/>
        <v>588</v>
      </c>
      <c r="E667" s="182">
        <f t="shared" si="56"/>
        <v>1</v>
      </c>
      <c r="F667" s="182"/>
      <c r="G667" s="200">
        <v>1</v>
      </c>
      <c r="H667" s="175"/>
    </row>
    <row r="668" spans="1:8" s="64" customFormat="1" x14ac:dyDescent="0.25">
      <c r="A668" s="273"/>
      <c r="B668" s="108" t="s">
        <v>1260</v>
      </c>
      <c r="C668" s="105" t="s">
        <v>1261</v>
      </c>
      <c r="D668" s="171">
        <f t="shared" si="55"/>
        <v>589</v>
      </c>
      <c r="E668" s="182">
        <f t="shared" si="56"/>
        <v>0</v>
      </c>
      <c r="F668" s="182"/>
      <c r="G668" s="200">
        <v>0</v>
      </c>
      <c r="H668" s="175"/>
    </row>
    <row r="669" spans="1:8" s="64" customFormat="1" x14ac:dyDescent="0.25">
      <c r="A669" s="273"/>
      <c r="B669" s="108" t="s">
        <v>1262</v>
      </c>
      <c r="C669" s="105" t="s">
        <v>1263</v>
      </c>
      <c r="D669" s="171">
        <f t="shared" si="55"/>
        <v>590</v>
      </c>
      <c r="E669" s="182">
        <f t="shared" si="56"/>
        <v>0</v>
      </c>
      <c r="F669" s="182"/>
      <c r="G669" s="200">
        <v>0</v>
      </c>
      <c r="H669" s="175"/>
    </row>
    <row r="670" spans="1:8" s="64" customFormat="1" x14ac:dyDescent="0.25">
      <c r="A670" s="273"/>
      <c r="B670" s="108" t="s">
        <v>1264</v>
      </c>
      <c r="C670" s="105" t="s">
        <v>1265</v>
      </c>
      <c r="D670" s="171">
        <f t="shared" si="55"/>
        <v>591</v>
      </c>
      <c r="E670" s="182">
        <f t="shared" si="56"/>
        <v>0</v>
      </c>
      <c r="F670" s="182"/>
      <c r="G670" s="200">
        <v>0</v>
      </c>
      <c r="H670" s="175"/>
    </row>
    <row r="671" spans="1:8" x14ac:dyDescent="0.25">
      <c r="A671" s="273"/>
      <c r="B671" s="108" t="s">
        <v>1266</v>
      </c>
      <c r="C671" s="105" t="s">
        <v>1267</v>
      </c>
      <c r="D671" s="171">
        <f t="shared" si="55"/>
        <v>592</v>
      </c>
      <c r="E671" s="182">
        <f t="shared" si="56"/>
        <v>20000000</v>
      </c>
      <c r="F671" s="182" t="s">
        <v>903</v>
      </c>
      <c r="G671" s="213">
        <v>20000000</v>
      </c>
      <c r="H671" s="175"/>
    </row>
    <row r="672" spans="1:8" x14ac:dyDescent="0.25">
      <c r="A672" s="273"/>
      <c r="B672" s="108" t="s">
        <v>1268</v>
      </c>
      <c r="C672" s="105" t="s">
        <v>1269</v>
      </c>
      <c r="D672" s="171">
        <f t="shared" si="55"/>
        <v>593</v>
      </c>
      <c r="E672" s="182">
        <f t="shared" si="56"/>
        <v>0</v>
      </c>
      <c r="F672" s="182" t="s">
        <v>903</v>
      </c>
      <c r="G672" s="213">
        <v>0</v>
      </c>
      <c r="H672" s="175"/>
    </row>
    <row r="673" spans="1:10" x14ac:dyDescent="0.25">
      <c r="A673" s="273"/>
      <c r="B673" s="62" t="s">
        <v>1270</v>
      </c>
      <c r="C673" s="62" t="s">
        <v>1271</v>
      </c>
      <c r="D673" s="171">
        <f t="shared" si="55"/>
        <v>594</v>
      </c>
      <c r="E673" s="182">
        <f t="shared" si="56"/>
        <v>0</v>
      </c>
      <c r="F673" s="214" t="s">
        <v>403</v>
      </c>
      <c r="G673" s="215">
        <f>G674</f>
        <v>0</v>
      </c>
      <c r="H673" s="175"/>
    </row>
    <row r="674" spans="1:10" x14ac:dyDescent="0.25">
      <c r="A674" s="273"/>
      <c r="B674" s="62" t="s">
        <v>1270</v>
      </c>
      <c r="C674" s="62" t="s">
        <v>1271</v>
      </c>
      <c r="D674" s="212" t="s">
        <v>218</v>
      </c>
      <c r="E674" s="182">
        <f t="shared" si="56"/>
        <v>0</v>
      </c>
      <c r="F674" s="182"/>
      <c r="G674" s="213">
        <v>0</v>
      </c>
      <c r="H674" s="175"/>
    </row>
    <row r="675" spans="1:10" x14ac:dyDescent="0.25">
      <c r="A675" s="273"/>
      <c r="B675" s="105" t="s">
        <v>1272</v>
      </c>
      <c r="C675" s="105" t="s">
        <v>1273</v>
      </c>
      <c r="D675" s="171">
        <f>D673+1</f>
        <v>595</v>
      </c>
      <c r="E675" s="182">
        <f t="shared" si="56"/>
        <v>0</v>
      </c>
      <c r="F675" s="182"/>
      <c r="G675" s="216">
        <v>0</v>
      </c>
      <c r="H675" s="175"/>
    </row>
    <row r="676" spans="1:10" x14ac:dyDescent="0.25">
      <c r="A676" s="273"/>
      <c r="B676" s="105" t="s">
        <v>1274</v>
      </c>
      <c r="C676" s="105" t="s">
        <v>1275</v>
      </c>
      <c r="D676" s="171">
        <f t="shared" ref="D676:D684" si="57">D675+1</f>
        <v>596</v>
      </c>
      <c r="E676" s="182">
        <v>2015</v>
      </c>
      <c r="F676" s="182" t="s">
        <v>1276</v>
      </c>
      <c r="G676" s="200">
        <v>2015</v>
      </c>
      <c r="H676" s="175"/>
    </row>
    <row r="677" spans="1:10" x14ac:dyDescent="0.25">
      <c r="A677" s="273"/>
      <c r="B677" s="105" t="s">
        <v>1277</v>
      </c>
      <c r="C677" s="105" t="s">
        <v>1278</v>
      </c>
      <c r="D677" s="171">
        <f t="shared" si="57"/>
        <v>597</v>
      </c>
      <c r="E677" s="182">
        <f t="shared" si="56"/>
        <v>3</v>
      </c>
      <c r="F677" s="182" t="s">
        <v>121</v>
      </c>
      <c r="G677" s="200">
        <v>3</v>
      </c>
      <c r="H677" s="175"/>
    </row>
    <row r="678" spans="1:10" x14ac:dyDescent="0.25">
      <c r="A678" s="273"/>
      <c r="B678" s="105" t="s">
        <v>1279</v>
      </c>
      <c r="C678" s="105" t="s">
        <v>1280</v>
      </c>
      <c r="D678" s="171">
        <f t="shared" si="57"/>
        <v>598</v>
      </c>
      <c r="E678" s="182" t="str">
        <f t="shared" si="56"/>
        <v>TERANG SURYA</v>
      </c>
      <c r="F678" s="182"/>
      <c r="G678" s="216" t="s">
        <v>1169</v>
      </c>
      <c r="H678" s="175"/>
    </row>
    <row r="679" spans="1:10" x14ac:dyDescent="0.25">
      <c r="A679" s="273"/>
      <c r="B679" s="105" t="s">
        <v>1281</v>
      </c>
      <c r="C679" s="105" t="s">
        <v>1282</v>
      </c>
      <c r="D679" s="171">
        <f t="shared" si="57"/>
        <v>599</v>
      </c>
      <c r="E679" s="182" t="str">
        <f t="shared" si="56"/>
        <v>RUSLI</v>
      </c>
      <c r="F679" s="182"/>
      <c r="G679" s="216" t="s">
        <v>1782</v>
      </c>
      <c r="H679" s="175"/>
    </row>
    <row r="680" spans="1:10" x14ac:dyDescent="0.25">
      <c r="A680" s="273"/>
      <c r="B680" s="105" t="s">
        <v>1283</v>
      </c>
      <c r="C680" s="105" t="s">
        <v>1284</v>
      </c>
      <c r="D680" s="171">
        <f t="shared" si="57"/>
        <v>600</v>
      </c>
      <c r="E680" s="182" t="str">
        <f t="shared" si="56"/>
        <v>REZKIANI</v>
      </c>
      <c r="F680" s="182"/>
      <c r="G680" s="200" t="s">
        <v>1285</v>
      </c>
      <c r="H680" s="175"/>
    </row>
    <row r="681" spans="1:10" x14ac:dyDescent="0.25">
      <c r="A681" s="273"/>
      <c r="B681" s="105" t="s">
        <v>1286</v>
      </c>
      <c r="C681" s="105" t="s">
        <v>1287</v>
      </c>
      <c r="D681" s="171">
        <f t="shared" si="57"/>
        <v>601</v>
      </c>
      <c r="E681" s="182" t="str">
        <f t="shared" si="56"/>
        <v>MUH.IKBAL KARIM</v>
      </c>
      <c r="F681" s="182"/>
      <c r="G681" s="200" t="s">
        <v>1288</v>
      </c>
      <c r="H681" s="175"/>
    </row>
    <row r="682" spans="1:10" x14ac:dyDescent="0.25">
      <c r="A682" s="273"/>
      <c r="B682" s="105" t="s">
        <v>1289</v>
      </c>
      <c r="C682" s="105" t="s">
        <v>1290</v>
      </c>
      <c r="D682" s="171">
        <f t="shared" si="57"/>
        <v>602</v>
      </c>
      <c r="E682" s="182">
        <f t="shared" si="56"/>
        <v>12</v>
      </c>
      <c r="F682" s="182" t="s">
        <v>121</v>
      </c>
      <c r="G682" s="200">
        <v>12</v>
      </c>
      <c r="H682" s="175"/>
      <c r="J682">
        <v>12</v>
      </c>
    </row>
    <row r="683" spans="1:10" x14ac:dyDescent="0.25">
      <c r="A683" s="273"/>
      <c r="B683" s="105" t="s">
        <v>1291</v>
      </c>
      <c r="C683" s="105" t="s">
        <v>1292</v>
      </c>
      <c r="D683" s="171">
        <f t="shared" si="57"/>
        <v>603</v>
      </c>
      <c r="E683" s="182">
        <f t="shared" si="56"/>
        <v>1</v>
      </c>
      <c r="F683" s="182"/>
      <c r="G683" s="200">
        <v>1</v>
      </c>
      <c r="H683" s="175"/>
    </row>
    <row r="684" spans="1:10" x14ac:dyDescent="0.25">
      <c r="A684" s="274"/>
      <c r="B684" s="105" t="s">
        <v>1293</v>
      </c>
      <c r="C684" s="105" t="s">
        <v>1294</v>
      </c>
      <c r="D684" s="171">
        <f t="shared" si="57"/>
        <v>604</v>
      </c>
      <c r="E684" s="182" t="str">
        <f t="shared" si="56"/>
        <v>TIDAK ADA</v>
      </c>
      <c r="F684" s="182"/>
      <c r="G684" s="200" t="s">
        <v>1295</v>
      </c>
      <c r="H684" s="175"/>
    </row>
    <row r="685" spans="1:10" x14ac:dyDescent="0.25">
      <c r="A685" s="281" t="s">
        <v>1296</v>
      </c>
      <c r="B685" s="282"/>
      <c r="C685" s="283"/>
      <c r="D685" s="211"/>
      <c r="E685" s="182"/>
      <c r="F685" s="182"/>
      <c r="G685" s="200"/>
      <c r="H685" s="175"/>
    </row>
    <row r="686" spans="1:10" x14ac:dyDescent="0.25">
      <c r="A686" s="104">
        <f>A621+1</f>
        <v>426</v>
      </c>
      <c r="B686" s="105" t="s">
        <v>1297</v>
      </c>
      <c r="C686" s="105" t="s">
        <v>1298</v>
      </c>
      <c r="D686" s="171">
        <f>D684+1</f>
        <v>605</v>
      </c>
      <c r="E686" s="182">
        <f t="shared" ref="E686:E691" si="58">G686</f>
        <v>1</v>
      </c>
      <c r="F686" s="182"/>
      <c r="G686" s="200">
        <v>1</v>
      </c>
      <c r="H686" s="175"/>
    </row>
    <row r="687" spans="1:10" x14ac:dyDescent="0.25">
      <c r="A687" s="104">
        <f>A686+1</f>
        <v>427</v>
      </c>
      <c r="B687" s="105" t="s">
        <v>1299</v>
      </c>
      <c r="C687" s="105" t="s">
        <v>1300</v>
      </c>
      <c r="D687" s="171">
        <f>D686+1</f>
        <v>606</v>
      </c>
      <c r="E687" s="182">
        <f t="shared" si="58"/>
        <v>1</v>
      </c>
      <c r="F687" s="182"/>
      <c r="G687" s="200">
        <v>1</v>
      </c>
      <c r="H687" s="175"/>
    </row>
    <row r="688" spans="1:10" x14ac:dyDescent="0.25">
      <c r="A688" s="104">
        <f>A687+1</f>
        <v>428</v>
      </c>
      <c r="B688" s="105" t="s">
        <v>1301</v>
      </c>
      <c r="C688" s="105" t="s">
        <v>1302</v>
      </c>
      <c r="D688" s="171">
        <f>D687+1</f>
        <v>607</v>
      </c>
      <c r="E688" s="182">
        <f t="shared" si="58"/>
        <v>1</v>
      </c>
      <c r="F688" s="182"/>
      <c r="G688" s="200">
        <v>1</v>
      </c>
      <c r="H688" s="175"/>
    </row>
    <row r="689" spans="1:8" x14ac:dyDescent="0.25">
      <c r="A689" s="104">
        <f>A688+1</f>
        <v>429</v>
      </c>
      <c r="B689" s="105" t="s">
        <v>1303</v>
      </c>
      <c r="C689" s="105" t="s">
        <v>1304</v>
      </c>
      <c r="D689" s="171">
        <f>D688+1</f>
        <v>608</v>
      </c>
      <c r="E689" s="182">
        <f t="shared" si="58"/>
        <v>1</v>
      </c>
      <c r="F689" s="182"/>
      <c r="G689" s="200">
        <v>1</v>
      </c>
      <c r="H689" s="175"/>
    </row>
    <row r="690" spans="1:8" x14ac:dyDescent="0.25">
      <c r="A690" s="104">
        <f>A689+1</f>
        <v>430</v>
      </c>
      <c r="B690" s="105" t="s">
        <v>1305</v>
      </c>
      <c r="C690" s="105" t="s">
        <v>1306</v>
      </c>
      <c r="D690" s="171">
        <f>D689+1</f>
        <v>609</v>
      </c>
      <c r="E690" s="182">
        <f t="shared" si="58"/>
        <v>1</v>
      </c>
      <c r="F690" s="182"/>
      <c r="G690" s="200">
        <v>1</v>
      </c>
      <c r="H690" s="175"/>
    </row>
    <row r="691" spans="1:8" x14ac:dyDescent="0.25">
      <c r="A691" s="104">
        <f>A690+1</f>
        <v>431</v>
      </c>
      <c r="B691" s="105" t="s">
        <v>1307</v>
      </c>
      <c r="C691" s="105" t="s">
        <v>1308</v>
      </c>
      <c r="D691" s="171">
        <f>D690+1</f>
        <v>610</v>
      </c>
      <c r="E691" s="182">
        <f t="shared" si="58"/>
        <v>1</v>
      </c>
      <c r="F691" s="182"/>
      <c r="G691" s="200">
        <v>1</v>
      </c>
      <c r="H691" s="175"/>
    </row>
    <row r="692" spans="1:8" x14ac:dyDescent="0.25">
      <c r="A692" s="327" t="s">
        <v>1309</v>
      </c>
      <c r="B692" s="328"/>
      <c r="C692" s="329"/>
      <c r="D692" s="24"/>
      <c r="E692" s="182"/>
      <c r="F692" s="182"/>
      <c r="G692" s="200"/>
      <c r="H692" s="175"/>
    </row>
    <row r="693" spans="1:8" x14ac:dyDescent="0.25">
      <c r="A693" s="112"/>
      <c r="B693" s="113" t="s">
        <v>1310</v>
      </c>
      <c r="C693" s="114"/>
      <c r="D693" s="24"/>
      <c r="E693" s="182"/>
      <c r="F693" s="178"/>
      <c r="G693" s="200"/>
      <c r="H693" s="175"/>
    </row>
    <row r="694" spans="1:8" x14ac:dyDescent="0.25">
      <c r="A694" s="115">
        <v>501</v>
      </c>
      <c r="B694" s="116" t="s">
        <v>1311</v>
      </c>
      <c r="C694" s="116" t="s">
        <v>1312</v>
      </c>
      <c r="D694" s="171">
        <f>D691+1</f>
        <v>611</v>
      </c>
      <c r="E694" s="182">
        <f t="shared" ref="E694:E701" si="59">G694</f>
        <v>1</v>
      </c>
      <c r="F694" s="182"/>
      <c r="G694" s="200">
        <v>1</v>
      </c>
      <c r="H694" s="175"/>
    </row>
    <row r="695" spans="1:8" x14ac:dyDescent="0.25">
      <c r="A695" s="330">
        <f>A694+1</f>
        <v>502</v>
      </c>
      <c r="B695" s="116" t="s">
        <v>1313</v>
      </c>
      <c r="C695" s="116" t="s">
        <v>1314</v>
      </c>
      <c r="D695" s="171">
        <f t="shared" ref="D695:D701" si="60">D694+1</f>
        <v>612</v>
      </c>
      <c r="E695" s="182">
        <f t="shared" si="59"/>
        <v>0</v>
      </c>
      <c r="F695" s="182"/>
      <c r="G695" s="200">
        <v>0</v>
      </c>
      <c r="H695" s="175"/>
    </row>
    <row r="696" spans="1:8" x14ac:dyDescent="0.25">
      <c r="A696" s="331"/>
      <c r="B696" s="116" t="s">
        <v>1315</v>
      </c>
      <c r="C696" s="116" t="s">
        <v>1316</v>
      </c>
      <c r="D696" s="171">
        <f t="shared" si="60"/>
        <v>613</v>
      </c>
      <c r="E696" s="182">
        <f t="shared" si="59"/>
        <v>0</v>
      </c>
      <c r="F696" s="182"/>
      <c r="G696" s="200">
        <v>0</v>
      </c>
      <c r="H696" s="175"/>
    </row>
    <row r="697" spans="1:8" x14ac:dyDescent="0.25">
      <c r="A697" s="332"/>
      <c r="B697" s="116" t="s">
        <v>1317</v>
      </c>
      <c r="C697" s="116" t="s">
        <v>1318</v>
      </c>
      <c r="D697" s="171">
        <f t="shared" si="60"/>
        <v>614</v>
      </c>
      <c r="E697" s="182">
        <f t="shared" si="59"/>
        <v>0</v>
      </c>
      <c r="F697" s="182"/>
      <c r="G697" s="200">
        <v>0</v>
      </c>
      <c r="H697" s="175"/>
    </row>
    <row r="698" spans="1:8" x14ac:dyDescent="0.25">
      <c r="A698" s="115">
        <f>A695+1</f>
        <v>503</v>
      </c>
      <c r="B698" s="116" t="s">
        <v>1319</v>
      </c>
      <c r="C698" s="116" t="s">
        <v>1320</v>
      </c>
      <c r="D698" s="171">
        <f t="shared" si="60"/>
        <v>615</v>
      </c>
      <c r="E698" s="182">
        <f t="shared" si="59"/>
        <v>0</v>
      </c>
      <c r="F698" s="182"/>
      <c r="G698" s="200">
        <v>0</v>
      </c>
      <c r="H698" s="175"/>
    </row>
    <row r="699" spans="1:8" x14ac:dyDescent="0.25">
      <c r="A699" s="115">
        <f>A698+1</f>
        <v>504</v>
      </c>
      <c r="B699" s="116" t="s">
        <v>1321</v>
      </c>
      <c r="C699" s="116" t="s">
        <v>1322</v>
      </c>
      <c r="D699" s="171">
        <f t="shared" si="60"/>
        <v>616</v>
      </c>
      <c r="E699" s="182">
        <f t="shared" si="59"/>
        <v>0</v>
      </c>
      <c r="F699" s="182"/>
      <c r="G699" s="200">
        <v>0</v>
      </c>
      <c r="H699" s="175"/>
    </row>
    <row r="700" spans="1:8" x14ac:dyDescent="0.25">
      <c r="A700" s="115">
        <f>A699+1</f>
        <v>505</v>
      </c>
      <c r="B700" s="116" t="s">
        <v>1323</v>
      </c>
      <c r="C700" s="116" t="s">
        <v>1324</v>
      </c>
      <c r="D700" s="171">
        <f t="shared" si="60"/>
        <v>617</v>
      </c>
      <c r="E700" s="182">
        <f t="shared" si="59"/>
        <v>1</v>
      </c>
      <c r="F700" s="182"/>
      <c r="G700" s="200">
        <v>1</v>
      </c>
      <c r="H700" s="175"/>
    </row>
    <row r="701" spans="1:8" x14ac:dyDescent="0.25">
      <c r="A701" s="115">
        <f>A700+1</f>
        <v>506</v>
      </c>
      <c r="B701" s="116" t="s">
        <v>1325</v>
      </c>
      <c r="C701" s="116" t="s">
        <v>1326</v>
      </c>
      <c r="D701" s="171">
        <f t="shared" si="60"/>
        <v>618</v>
      </c>
      <c r="E701" s="182">
        <f t="shared" si="59"/>
        <v>0</v>
      </c>
      <c r="F701" s="182"/>
      <c r="G701" s="200">
        <v>0</v>
      </c>
      <c r="H701" s="175"/>
    </row>
    <row r="702" spans="1:8" x14ac:dyDescent="0.25">
      <c r="A702" s="115"/>
      <c r="B702" s="117" t="s">
        <v>1327</v>
      </c>
      <c r="C702" s="116"/>
      <c r="D702" s="24"/>
      <c r="E702" s="182"/>
      <c r="F702" s="182"/>
      <c r="G702" s="200"/>
      <c r="H702" s="175"/>
    </row>
    <row r="703" spans="1:8" x14ac:dyDescent="0.25">
      <c r="A703" s="330">
        <f>A701+1</f>
        <v>507</v>
      </c>
      <c r="B703" s="116" t="s">
        <v>1328</v>
      </c>
      <c r="C703" s="116" t="s">
        <v>1329</v>
      </c>
      <c r="D703" s="171">
        <f>D701+1</f>
        <v>619</v>
      </c>
      <c r="E703" s="182">
        <f t="shared" ref="E703:E717" si="61">G703</f>
        <v>0</v>
      </c>
      <c r="F703" s="182" t="s">
        <v>636</v>
      </c>
      <c r="G703" s="200">
        <v>0</v>
      </c>
      <c r="H703" s="175"/>
    </row>
    <row r="704" spans="1:8" x14ac:dyDescent="0.25">
      <c r="A704" s="331"/>
      <c r="B704" s="116" t="s">
        <v>1330</v>
      </c>
      <c r="C704" s="116" t="s">
        <v>1331</v>
      </c>
      <c r="D704" s="171">
        <f t="shared" ref="D704:D717" si="62">D703+1</f>
        <v>620</v>
      </c>
      <c r="E704" s="182">
        <f t="shared" si="61"/>
        <v>0</v>
      </c>
      <c r="F704" s="182" t="s">
        <v>636</v>
      </c>
      <c r="G704" s="200">
        <v>0</v>
      </c>
      <c r="H704" s="175"/>
    </row>
    <row r="705" spans="1:8" x14ac:dyDescent="0.25">
      <c r="A705" s="331"/>
      <c r="B705" s="116" t="s">
        <v>1332</v>
      </c>
      <c r="C705" s="116" t="s">
        <v>1333</v>
      </c>
      <c r="D705" s="171">
        <f t="shared" si="62"/>
        <v>621</v>
      </c>
      <c r="E705" s="182">
        <f t="shared" si="61"/>
        <v>0</v>
      </c>
      <c r="F705" s="182" t="s">
        <v>636</v>
      </c>
      <c r="G705" s="200">
        <v>0</v>
      </c>
      <c r="H705" s="175"/>
    </row>
    <row r="706" spans="1:8" x14ac:dyDescent="0.25">
      <c r="A706" s="331"/>
      <c r="B706" s="116" t="s">
        <v>1334</v>
      </c>
      <c r="C706" s="116" t="s">
        <v>1335</v>
      </c>
      <c r="D706" s="171">
        <f t="shared" si="62"/>
        <v>622</v>
      </c>
      <c r="E706" s="182">
        <f t="shared" si="61"/>
        <v>0</v>
      </c>
      <c r="F706" s="182" t="s">
        <v>636</v>
      </c>
      <c r="G706" s="200">
        <v>0</v>
      </c>
      <c r="H706" s="175"/>
    </row>
    <row r="707" spans="1:8" x14ac:dyDescent="0.25">
      <c r="A707" s="331"/>
      <c r="B707" s="116" t="s">
        <v>1336</v>
      </c>
      <c r="C707" s="116" t="s">
        <v>1337</v>
      </c>
      <c r="D707" s="171">
        <f t="shared" si="62"/>
        <v>623</v>
      </c>
      <c r="E707" s="182">
        <f t="shared" si="61"/>
        <v>1</v>
      </c>
      <c r="F707" s="182" t="s">
        <v>636</v>
      </c>
      <c r="G707" s="200">
        <v>1</v>
      </c>
      <c r="H707" s="175"/>
    </row>
    <row r="708" spans="1:8" x14ac:dyDescent="0.25">
      <c r="A708" s="331"/>
      <c r="B708" s="116" t="s">
        <v>1338</v>
      </c>
      <c r="C708" s="116" t="s">
        <v>1339</v>
      </c>
      <c r="D708" s="171">
        <f t="shared" si="62"/>
        <v>624</v>
      </c>
      <c r="E708" s="182">
        <f t="shared" si="61"/>
        <v>1</v>
      </c>
      <c r="F708" s="182" t="s">
        <v>636</v>
      </c>
      <c r="G708" s="200">
        <v>1</v>
      </c>
      <c r="H708" s="175"/>
    </row>
    <row r="709" spans="1:8" x14ac:dyDescent="0.25">
      <c r="A709" s="331"/>
      <c r="B709" s="116" t="s">
        <v>1340</v>
      </c>
      <c r="C709" s="116" t="s">
        <v>1341</v>
      </c>
      <c r="D709" s="171">
        <f t="shared" si="62"/>
        <v>625</v>
      </c>
      <c r="E709" s="182">
        <f t="shared" si="61"/>
        <v>0</v>
      </c>
      <c r="F709" s="182" t="s">
        <v>636</v>
      </c>
      <c r="G709" s="200">
        <v>0</v>
      </c>
      <c r="H709" s="175"/>
    </row>
    <row r="710" spans="1:8" x14ac:dyDescent="0.25">
      <c r="A710" s="331"/>
      <c r="B710" s="116" t="s">
        <v>1342</v>
      </c>
      <c r="C710" s="116" t="s">
        <v>1343</v>
      </c>
      <c r="D710" s="171">
        <f t="shared" si="62"/>
        <v>626</v>
      </c>
      <c r="E710" s="182">
        <f t="shared" si="61"/>
        <v>0</v>
      </c>
      <c r="F710" s="182" t="s">
        <v>636</v>
      </c>
      <c r="G710" s="200">
        <v>0</v>
      </c>
      <c r="H710" s="175"/>
    </row>
    <row r="711" spans="1:8" x14ac:dyDescent="0.25">
      <c r="A711" s="331"/>
      <c r="B711" s="116" t="s">
        <v>1344</v>
      </c>
      <c r="C711" s="116" t="s">
        <v>1345</v>
      </c>
      <c r="D711" s="171">
        <f t="shared" si="62"/>
        <v>627</v>
      </c>
      <c r="E711" s="182">
        <f t="shared" si="61"/>
        <v>0</v>
      </c>
      <c r="F711" s="182" t="s">
        <v>636</v>
      </c>
      <c r="G711" s="200">
        <v>0</v>
      </c>
      <c r="H711" s="175"/>
    </row>
    <row r="712" spans="1:8" x14ac:dyDescent="0.25">
      <c r="A712" s="331"/>
      <c r="B712" s="118" t="s">
        <v>1346</v>
      </c>
      <c r="C712" s="116" t="s">
        <v>1347</v>
      </c>
      <c r="D712" s="171">
        <f t="shared" si="62"/>
        <v>628</v>
      </c>
      <c r="E712" s="182"/>
      <c r="F712" s="182"/>
      <c r="G712" s="200"/>
      <c r="H712" s="175"/>
    </row>
    <row r="713" spans="1:8" x14ac:dyDescent="0.25">
      <c r="A713" s="332"/>
      <c r="B713" s="119"/>
      <c r="C713" s="116" t="s">
        <v>1348</v>
      </c>
      <c r="D713" s="171">
        <f t="shared" si="62"/>
        <v>629</v>
      </c>
      <c r="E713" s="182">
        <f t="shared" si="61"/>
        <v>1</v>
      </c>
      <c r="F713" s="182" t="s">
        <v>636</v>
      </c>
      <c r="G713" s="200">
        <v>1</v>
      </c>
      <c r="H713" s="175"/>
    </row>
    <row r="714" spans="1:8" x14ac:dyDescent="0.25">
      <c r="A714" s="330">
        <f>A703+1</f>
        <v>508</v>
      </c>
      <c r="B714" s="116" t="s">
        <v>1349</v>
      </c>
      <c r="C714" s="116" t="s">
        <v>1350</v>
      </c>
      <c r="D714" s="171">
        <f t="shared" si="62"/>
        <v>630</v>
      </c>
      <c r="E714" s="182">
        <f t="shared" si="61"/>
        <v>1</v>
      </c>
      <c r="F714" s="182"/>
      <c r="G714" s="200">
        <v>1</v>
      </c>
      <c r="H714" s="175"/>
    </row>
    <row r="715" spans="1:8" x14ac:dyDescent="0.25">
      <c r="A715" s="331"/>
      <c r="B715" s="116" t="s">
        <v>1351</v>
      </c>
      <c r="C715" s="116" t="s">
        <v>1352</v>
      </c>
      <c r="D715" s="171">
        <f t="shared" si="62"/>
        <v>631</v>
      </c>
      <c r="E715" s="182">
        <f t="shared" si="61"/>
        <v>1</v>
      </c>
      <c r="F715" s="182"/>
      <c r="G715" s="200">
        <v>1</v>
      </c>
      <c r="H715" s="175"/>
    </row>
    <row r="716" spans="1:8" x14ac:dyDescent="0.25">
      <c r="A716" s="331"/>
      <c r="B716" s="116" t="s">
        <v>1353</v>
      </c>
      <c r="C716" s="116" t="s">
        <v>1354</v>
      </c>
      <c r="D716" s="171">
        <f t="shared" si="62"/>
        <v>632</v>
      </c>
      <c r="E716" s="182">
        <f t="shared" si="61"/>
        <v>1</v>
      </c>
      <c r="F716" s="182"/>
      <c r="G716" s="200">
        <v>1</v>
      </c>
      <c r="H716" s="175"/>
    </row>
    <row r="717" spans="1:8" x14ac:dyDescent="0.25">
      <c r="A717" s="332"/>
      <c r="B717" s="116" t="s">
        <v>1355</v>
      </c>
      <c r="C717" s="116" t="s">
        <v>1356</v>
      </c>
      <c r="D717" s="171">
        <f t="shared" si="62"/>
        <v>633</v>
      </c>
      <c r="E717" s="182">
        <f t="shared" si="61"/>
        <v>1</v>
      </c>
      <c r="F717" s="182"/>
      <c r="G717" s="200">
        <v>1</v>
      </c>
      <c r="H717" s="175"/>
    </row>
    <row r="718" spans="1:8" x14ac:dyDescent="0.25">
      <c r="A718" s="324" t="s">
        <v>1357</v>
      </c>
      <c r="B718" s="325"/>
      <c r="C718" s="326"/>
      <c r="D718" s="24"/>
      <c r="E718" s="182"/>
      <c r="F718" s="182"/>
      <c r="G718" s="200"/>
      <c r="H718" s="175"/>
    </row>
    <row r="719" spans="1:8" x14ac:dyDescent="0.25">
      <c r="A719" s="266">
        <v>601</v>
      </c>
      <c r="B719" s="72" t="s">
        <v>1358</v>
      </c>
      <c r="C719" s="72" t="s">
        <v>38</v>
      </c>
      <c r="D719" s="171">
        <f>D717+1</f>
        <v>634</v>
      </c>
      <c r="E719" s="182">
        <f t="shared" ref="E719:E725" si="63">G719</f>
        <v>1</v>
      </c>
      <c r="F719" s="182"/>
      <c r="G719" s="200">
        <v>1</v>
      </c>
      <c r="H719" s="175"/>
    </row>
    <row r="720" spans="1:8" x14ac:dyDescent="0.25">
      <c r="A720" s="268"/>
      <c r="B720" s="72" t="s">
        <v>1359</v>
      </c>
      <c r="C720" s="72" t="s">
        <v>1360</v>
      </c>
      <c r="D720" s="171">
        <f t="shared" ref="D720:D725" si="64">D719+1</f>
        <v>635</v>
      </c>
      <c r="E720" s="182">
        <f t="shared" si="63"/>
        <v>3</v>
      </c>
      <c r="F720" s="182" t="s">
        <v>121</v>
      </c>
      <c r="G720" s="200">
        <v>3</v>
      </c>
      <c r="H720" s="175"/>
    </row>
    <row r="721" spans="1:9" x14ac:dyDescent="0.25">
      <c r="A721" s="82">
        <f>A719+1</f>
        <v>602</v>
      </c>
      <c r="B721" s="72" t="s">
        <v>1361</v>
      </c>
      <c r="C721" s="72" t="s">
        <v>1362</v>
      </c>
      <c r="D721" s="171">
        <f t="shared" si="64"/>
        <v>636</v>
      </c>
      <c r="E721" s="182">
        <f t="shared" si="63"/>
        <v>3</v>
      </c>
      <c r="F721" s="182" t="s">
        <v>121</v>
      </c>
      <c r="G721" s="200">
        <v>3</v>
      </c>
      <c r="H721" s="175"/>
    </row>
    <row r="722" spans="1:9" x14ac:dyDescent="0.25">
      <c r="A722" s="82">
        <f>A721+1</f>
        <v>603</v>
      </c>
      <c r="B722" s="72" t="s">
        <v>1363</v>
      </c>
      <c r="C722" s="72" t="s">
        <v>1364</v>
      </c>
      <c r="D722" s="171">
        <f t="shared" si="64"/>
        <v>637</v>
      </c>
      <c r="E722" s="182">
        <f t="shared" si="63"/>
        <v>11</v>
      </c>
      <c r="F722" s="182" t="s">
        <v>121</v>
      </c>
      <c r="G722" s="200">
        <v>11</v>
      </c>
      <c r="H722" s="175"/>
    </row>
    <row r="723" spans="1:9" x14ac:dyDescent="0.25">
      <c r="A723" s="82">
        <f>A722+1</f>
        <v>604</v>
      </c>
      <c r="B723" s="72" t="s">
        <v>1365</v>
      </c>
      <c r="C723" s="72" t="s">
        <v>1366</v>
      </c>
      <c r="D723" s="171">
        <f t="shared" si="64"/>
        <v>638</v>
      </c>
      <c r="E723" s="182">
        <f t="shared" si="63"/>
        <v>1</v>
      </c>
      <c r="F723" s="182"/>
      <c r="G723" s="200">
        <v>1</v>
      </c>
      <c r="H723" s="175"/>
    </row>
    <row r="724" spans="1:9" x14ac:dyDescent="0.25">
      <c r="A724" s="82">
        <f>A723+1</f>
        <v>605</v>
      </c>
      <c r="B724" s="72" t="s">
        <v>1367</v>
      </c>
      <c r="C724" s="72" t="s">
        <v>1368</v>
      </c>
      <c r="D724" s="171">
        <f t="shared" si="64"/>
        <v>639</v>
      </c>
      <c r="E724" s="182" t="str">
        <f t="shared" si="63"/>
        <v>BERAS</v>
      </c>
      <c r="F724" s="182"/>
      <c r="G724" s="200" t="s">
        <v>1369</v>
      </c>
      <c r="H724" s="175"/>
    </row>
    <row r="725" spans="1:9" x14ac:dyDescent="0.25">
      <c r="A725" s="82">
        <f>A724+1</f>
        <v>606</v>
      </c>
      <c r="B725" s="72" t="s">
        <v>1370</v>
      </c>
      <c r="C725" s="72" t="s">
        <v>1371</v>
      </c>
      <c r="D725" s="171">
        <f t="shared" si="64"/>
        <v>640</v>
      </c>
      <c r="E725" s="182">
        <f t="shared" si="63"/>
        <v>1</v>
      </c>
      <c r="F725" s="182"/>
      <c r="G725" s="200">
        <v>1</v>
      </c>
      <c r="H725" s="175"/>
    </row>
    <row r="726" spans="1:9" s="26" customFormat="1" x14ac:dyDescent="0.25">
      <c r="A726" s="120"/>
      <c r="B726" s="295" t="s">
        <v>1372</v>
      </c>
      <c r="C726" s="296"/>
      <c r="D726" s="171"/>
      <c r="E726" s="182"/>
      <c r="F726" s="182"/>
      <c r="G726" s="200"/>
      <c r="H726" s="175"/>
      <c r="I726" s="36"/>
    </row>
    <row r="727" spans="1:9" s="26" customFormat="1" ht="36" customHeight="1" x14ac:dyDescent="0.25">
      <c r="A727" s="82">
        <f>A725+1</f>
        <v>607</v>
      </c>
      <c r="B727" s="72" t="s">
        <v>1373</v>
      </c>
      <c r="C727" s="72" t="s">
        <v>1374</v>
      </c>
      <c r="D727" s="171">
        <f>D725+1</f>
        <v>641</v>
      </c>
      <c r="E727" s="182">
        <f t="shared" ref="E727:E742" si="65">G727</f>
        <v>1</v>
      </c>
      <c r="F727" s="182"/>
      <c r="G727" s="200">
        <v>1</v>
      </c>
      <c r="H727" s="175" t="s">
        <v>883</v>
      </c>
      <c r="I727" s="36"/>
    </row>
    <row r="728" spans="1:9" s="26" customFormat="1" x14ac:dyDescent="0.25">
      <c r="A728" s="82">
        <f>A727+1</f>
        <v>608</v>
      </c>
      <c r="B728" s="90" t="s">
        <v>1375</v>
      </c>
      <c r="C728" s="72" t="s">
        <v>1376</v>
      </c>
      <c r="D728" s="171">
        <f t="shared" ref="D728:D742" si="66">D727+1</f>
        <v>642</v>
      </c>
      <c r="E728" s="182">
        <f t="shared" si="65"/>
        <v>1</v>
      </c>
      <c r="F728" s="182"/>
      <c r="G728" s="200">
        <v>1</v>
      </c>
      <c r="H728" s="175" t="s">
        <v>883</v>
      </c>
      <c r="I728" s="36"/>
    </row>
    <row r="729" spans="1:9" s="26" customFormat="1" x14ac:dyDescent="0.25">
      <c r="A729" s="82">
        <f>A728+1</f>
        <v>609</v>
      </c>
      <c r="B729" s="90" t="s">
        <v>1377</v>
      </c>
      <c r="C729" s="72" t="s">
        <v>1378</v>
      </c>
      <c r="D729" s="171">
        <f t="shared" si="66"/>
        <v>643</v>
      </c>
      <c r="E729" s="182" t="s">
        <v>1777</v>
      </c>
      <c r="F729" s="182"/>
      <c r="G729" s="200" t="s">
        <v>1777</v>
      </c>
      <c r="H729" s="175" t="s">
        <v>883</v>
      </c>
      <c r="I729" s="36"/>
    </row>
    <row r="730" spans="1:9" s="26" customFormat="1" x14ac:dyDescent="0.25">
      <c r="A730" s="82">
        <f>A729+1</f>
        <v>610</v>
      </c>
      <c r="B730" s="72" t="s">
        <v>1379</v>
      </c>
      <c r="C730" s="72" t="s">
        <v>1380</v>
      </c>
      <c r="D730" s="171">
        <f t="shared" si="66"/>
        <v>644</v>
      </c>
      <c r="E730" s="182">
        <f t="shared" si="65"/>
        <v>2</v>
      </c>
      <c r="F730" s="182"/>
      <c r="G730" s="200">
        <v>2</v>
      </c>
      <c r="H730" s="175" t="s">
        <v>883</v>
      </c>
      <c r="I730" s="36"/>
    </row>
    <row r="731" spans="1:9" s="26" customFormat="1" x14ac:dyDescent="0.25">
      <c r="A731" s="82">
        <f>A730+1</f>
        <v>611</v>
      </c>
      <c r="B731" s="90" t="s">
        <v>1381</v>
      </c>
      <c r="C731" s="72" t="s">
        <v>1382</v>
      </c>
      <c r="D731" s="171">
        <f t="shared" si="66"/>
        <v>645</v>
      </c>
      <c r="E731" s="182">
        <f t="shared" si="65"/>
        <v>2</v>
      </c>
      <c r="F731" s="182"/>
      <c r="G731" s="200">
        <v>2</v>
      </c>
      <c r="H731" s="175" t="s">
        <v>883</v>
      </c>
      <c r="I731" s="36"/>
    </row>
    <row r="732" spans="1:9" s="26" customFormat="1" x14ac:dyDescent="0.25">
      <c r="A732" s="266">
        <f>A731+1</f>
        <v>612</v>
      </c>
      <c r="B732" s="90" t="s">
        <v>1383</v>
      </c>
      <c r="C732" s="72" t="s">
        <v>1384</v>
      </c>
      <c r="D732" s="171">
        <f t="shared" si="66"/>
        <v>646</v>
      </c>
      <c r="E732" s="182">
        <f t="shared" si="65"/>
        <v>1</v>
      </c>
      <c r="F732" s="182"/>
      <c r="G732" s="200">
        <v>1</v>
      </c>
      <c r="H732" s="175" t="s">
        <v>883</v>
      </c>
      <c r="I732" s="36"/>
    </row>
    <row r="733" spans="1:9" s="26" customFormat="1" x14ac:dyDescent="0.25">
      <c r="A733" s="267"/>
      <c r="B733" s="90" t="s">
        <v>1385</v>
      </c>
      <c r="C733" s="72" t="s">
        <v>1386</v>
      </c>
      <c r="D733" s="171">
        <f t="shared" si="66"/>
        <v>647</v>
      </c>
      <c r="E733" s="182">
        <f t="shared" si="65"/>
        <v>1</v>
      </c>
      <c r="F733" s="182"/>
      <c r="G733" s="200">
        <v>1</v>
      </c>
      <c r="H733" s="175" t="s">
        <v>883</v>
      </c>
      <c r="I733" s="36"/>
    </row>
    <row r="734" spans="1:9" s="26" customFormat="1" x14ac:dyDescent="0.25">
      <c r="A734" s="267"/>
      <c r="B734" s="90" t="s">
        <v>1387</v>
      </c>
      <c r="C734" s="72" t="s">
        <v>1388</v>
      </c>
      <c r="D734" s="171">
        <f t="shared" si="66"/>
        <v>648</v>
      </c>
      <c r="E734" s="182">
        <f t="shared" si="65"/>
        <v>0</v>
      </c>
      <c r="F734" s="182"/>
      <c r="G734" s="200">
        <v>0</v>
      </c>
      <c r="H734" s="175" t="s">
        <v>883</v>
      </c>
      <c r="I734" s="36"/>
    </row>
    <row r="735" spans="1:9" s="26" customFormat="1" x14ac:dyDescent="0.25">
      <c r="A735" s="267"/>
      <c r="B735" s="90" t="s">
        <v>1389</v>
      </c>
      <c r="C735" s="72" t="s">
        <v>1390</v>
      </c>
      <c r="D735" s="171">
        <f t="shared" si="66"/>
        <v>649</v>
      </c>
      <c r="E735" s="182">
        <f t="shared" si="65"/>
        <v>1</v>
      </c>
      <c r="F735" s="182"/>
      <c r="G735" s="200">
        <v>1</v>
      </c>
      <c r="H735" s="175" t="s">
        <v>883</v>
      </c>
      <c r="I735" s="36"/>
    </row>
    <row r="736" spans="1:9" s="26" customFormat="1" x14ac:dyDescent="0.25">
      <c r="A736" s="267"/>
      <c r="B736" s="90" t="s">
        <v>1391</v>
      </c>
      <c r="C736" s="72" t="s">
        <v>1392</v>
      </c>
      <c r="D736" s="171">
        <f t="shared" si="66"/>
        <v>650</v>
      </c>
      <c r="E736" s="182">
        <f t="shared" si="65"/>
        <v>1</v>
      </c>
      <c r="F736" s="182"/>
      <c r="G736" s="200">
        <v>1</v>
      </c>
      <c r="H736" s="175" t="s">
        <v>883</v>
      </c>
      <c r="I736" s="36"/>
    </row>
    <row r="737" spans="1:9" s="26" customFormat="1" x14ac:dyDescent="0.25">
      <c r="A737" s="268"/>
      <c r="B737" s="90" t="s">
        <v>1393</v>
      </c>
      <c r="C737" s="72" t="s">
        <v>1394</v>
      </c>
      <c r="D737" s="171">
        <f t="shared" si="66"/>
        <v>651</v>
      </c>
      <c r="E737" s="182" t="str">
        <f t="shared" si="65"/>
        <v>Usaha Perikanan</v>
      </c>
      <c r="F737" s="182"/>
      <c r="G737" s="200" t="s">
        <v>1778</v>
      </c>
      <c r="H737" s="175" t="s">
        <v>883</v>
      </c>
      <c r="I737" s="36"/>
    </row>
    <row r="738" spans="1:9" s="26" customFormat="1" x14ac:dyDescent="0.25">
      <c r="A738" s="82">
        <f>A732+1</f>
        <v>613</v>
      </c>
      <c r="B738" s="72" t="s">
        <v>1395</v>
      </c>
      <c r="C738" s="72" t="s">
        <v>1396</v>
      </c>
      <c r="D738" s="171">
        <f t="shared" si="66"/>
        <v>652</v>
      </c>
      <c r="E738" s="182">
        <f t="shared" si="65"/>
        <v>12</v>
      </c>
      <c r="F738" s="182" t="s">
        <v>1397</v>
      </c>
      <c r="G738" s="200">
        <v>12</v>
      </c>
      <c r="H738" s="175" t="s">
        <v>883</v>
      </c>
      <c r="I738" s="36"/>
    </row>
    <row r="739" spans="1:9" s="26" customFormat="1" x14ac:dyDescent="0.25">
      <c r="A739" s="82">
        <f>A738+1</f>
        <v>614</v>
      </c>
      <c r="B739" s="72" t="s">
        <v>1398</v>
      </c>
      <c r="C739" s="72" t="s">
        <v>1399</v>
      </c>
      <c r="D739" s="171">
        <f t="shared" si="66"/>
        <v>653</v>
      </c>
      <c r="E739" s="182">
        <f t="shared" si="65"/>
        <v>1</v>
      </c>
      <c r="F739" s="182"/>
      <c r="G739" s="201">
        <v>1</v>
      </c>
      <c r="H739" s="175" t="s">
        <v>883</v>
      </c>
      <c r="I739" s="36"/>
    </row>
    <row r="740" spans="1:9" s="26" customFormat="1" x14ac:dyDescent="0.25">
      <c r="A740" s="82">
        <f>A739+1</f>
        <v>615</v>
      </c>
      <c r="B740" s="72" t="s">
        <v>1400</v>
      </c>
      <c r="C740" s="72" t="s">
        <v>1401</v>
      </c>
      <c r="D740" s="171">
        <f t="shared" si="66"/>
        <v>654</v>
      </c>
      <c r="E740" s="182">
        <f t="shared" si="65"/>
        <v>1</v>
      </c>
      <c r="F740" s="182"/>
      <c r="G740" s="201">
        <v>1</v>
      </c>
      <c r="H740" s="175" t="s">
        <v>883</v>
      </c>
      <c r="I740" s="36"/>
    </row>
    <row r="741" spans="1:9" s="26" customFormat="1" x14ac:dyDescent="0.25">
      <c r="A741" s="82">
        <f>A740+1</f>
        <v>616</v>
      </c>
      <c r="B741" s="72" t="s">
        <v>1402</v>
      </c>
      <c r="C741" s="72" t="s">
        <v>1403</v>
      </c>
      <c r="D741" s="171">
        <f t="shared" si="66"/>
        <v>655</v>
      </c>
      <c r="E741" s="182">
        <f t="shared" si="65"/>
        <v>1</v>
      </c>
      <c r="F741" s="182"/>
      <c r="G741" s="201">
        <v>1</v>
      </c>
      <c r="H741" s="175" t="s">
        <v>883</v>
      </c>
      <c r="I741" s="36"/>
    </row>
    <row r="742" spans="1:9" s="26" customFormat="1" x14ac:dyDescent="0.25">
      <c r="A742" s="82">
        <f>A741+1</f>
        <v>617</v>
      </c>
      <c r="B742" s="90" t="s">
        <v>1404</v>
      </c>
      <c r="C742" s="72" t="s">
        <v>1405</v>
      </c>
      <c r="D742" s="171">
        <f t="shared" si="66"/>
        <v>656</v>
      </c>
      <c r="E742" s="182">
        <f t="shared" si="65"/>
        <v>2</v>
      </c>
      <c r="F742" s="182"/>
      <c r="G742" s="201">
        <v>2</v>
      </c>
      <c r="H742" s="175" t="s">
        <v>883</v>
      </c>
      <c r="I742" s="36"/>
    </row>
    <row r="743" spans="1:9" s="26" customFormat="1" ht="21" customHeight="1" x14ac:dyDescent="0.25">
      <c r="A743" s="321" t="s">
        <v>1406</v>
      </c>
      <c r="B743" s="322"/>
      <c r="C743" s="323"/>
      <c r="D743" s="192"/>
      <c r="E743" s="182"/>
      <c r="F743" s="182"/>
      <c r="G743" s="200"/>
      <c r="H743" s="175"/>
      <c r="I743" s="36"/>
    </row>
    <row r="744" spans="1:9" s="26" customFormat="1" x14ac:dyDescent="0.25">
      <c r="A744" s="121"/>
      <c r="B744" s="122" t="s">
        <v>1407</v>
      </c>
      <c r="C744" s="123"/>
      <c r="D744" s="192"/>
      <c r="E744" s="182"/>
      <c r="F744" s="182"/>
      <c r="G744" s="200"/>
      <c r="H744" s="175"/>
      <c r="I744" s="36"/>
    </row>
    <row r="745" spans="1:9" s="26" customFormat="1" x14ac:dyDescent="0.25">
      <c r="A745" s="121">
        <f>A742+1</f>
        <v>618</v>
      </c>
      <c r="B745" s="124" t="s">
        <v>1408</v>
      </c>
      <c r="C745" s="125" t="s">
        <v>1409</v>
      </c>
      <c r="D745" s="171">
        <f>D742+1</f>
        <v>657</v>
      </c>
      <c r="E745" s="182">
        <f>G745</f>
        <v>1</v>
      </c>
      <c r="F745" s="182"/>
      <c r="G745" s="200">
        <v>1</v>
      </c>
      <c r="H745" s="175" t="s">
        <v>883</v>
      </c>
      <c r="I745" s="36"/>
    </row>
    <row r="746" spans="1:9" s="26" customFormat="1" x14ac:dyDescent="0.25">
      <c r="A746" s="121"/>
      <c r="B746" s="126" t="s">
        <v>1410</v>
      </c>
      <c r="C746" s="125"/>
      <c r="D746" s="211"/>
      <c r="E746" s="182"/>
      <c r="F746" s="182"/>
      <c r="G746" s="200"/>
      <c r="H746" s="175"/>
      <c r="I746" s="36"/>
    </row>
    <row r="747" spans="1:9" s="26" customFormat="1" x14ac:dyDescent="0.25">
      <c r="A747" s="292">
        <f>A745+1</f>
        <v>619</v>
      </c>
      <c r="B747" s="127" t="s">
        <v>1411</v>
      </c>
      <c r="C747" s="128" t="s">
        <v>1412</v>
      </c>
      <c r="D747" s="171">
        <f>D745+1</f>
        <v>658</v>
      </c>
      <c r="E747" s="182">
        <f>G747</f>
        <v>0</v>
      </c>
      <c r="F747" s="182"/>
      <c r="G747" s="200">
        <v>0</v>
      </c>
      <c r="H747" s="175" t="s">
        <v>883</v>
      </c>
      <c r="I747" s="36"/>
    </row>
    <row r="748" spans="1:9" s="26" customFormat="1" x14ac:dyDescent="0.25">
      <c r="A748" s="293"/>
      <c r="B748" s="127" t="s">
        <v>1413</v>
      </c>
      <c r="C748" s="128" t="s">
        <v>1414</v>
      </c>
      <c r="D748" s="171">
        <f t="shared" ref="D748:D755" si="67">D747+1</f>
        <v>659</v>
      </c>
      <c r="E748" s="182">
        <f>G748</f>
        <v>1</v>
      </c>
      <c r="F748" s="182"/>
      <c r="G748" s="200">
        <v>1</v>
      </c>
      <c r="H748" s="175" t="s">
        <v>883</v>
      </c>
      <c r="I748" s="36"/>
    </row>
    <row r="749" spans="1:9" s="26" customFormat="1" x14ac:dyDescent="0.25">
      <c r="A749" s="293"/>
      <c r="B749" s="127" t="s">
        <v>1415</v>
      </c>
      <c r="C749" s="125" t="s">
        <v>1416</v>
      </c>
      <c r="D749" s="171">
        <f t="shared" si="67"/>
        <v>660</v>
      </c>
      <c r="E749" s="182">
        <f>G749</f>
        <v>0</v>
      </c>
      <c r="F749" s="182"/>
      <c r="G749" s="200">
        <v>0</v>
      </c>
      <c r="H749" s="175" t="s">
        <v>883</v>
      </c>
      <c r="I749" s="36"/>
    </row>
    <row r="750" spans="1:9" s="26" customFormat="1" x14ac:dyDescent="0.25">
      <c r="A750" s="293"/>
      <c r="B750" s="127" t="s">
        <v>1417</v>
      </c>
      <c r="C750" s="125" t="s">
        <v>1418</v>
      </c>
      <c r="D750" s="171">
        <f t="shared" si="67"/>
        <v>661</v>
      </c>
      <c r="E750" s="182"/>
      <c r="F750" s="182"/>
      <c r="G750" s="200"/>
      <c r="H750" s="175"/>
      <c r="I750" s="36"/>
    </row>
    <row r="751" spans="1:9" s="26" customFormat="1" x14ac:dyDescent="0.25">
      <c r="A751" s="293"/>
      <c r="B751" s="127" t="s">
        <v>1419</v>
      </c>
      <c r="C751" s="128" t="s">
        <v>1420</v>
      </c>
      <c r="D751" s="171">
        <f t="shared" si="67"/>
        <v>662</v>
      </c>
      <c r="E751" s="182">
        <f>G751</f>
        <v>0</v>
      </c>
      <c r="F751" s="182"/>
      <c r="G751" s="200">
        <v>0</v>
      </c>
      <c r="H751" s="175" t="s">
        <v>883</v>
      </c>
      <c r="I751" s="36"/>
    </row>
    <row r="752" spans="1:9" s="26" customFormat="1" x14ac:dyDescent="0.25">
      <c r="A752" s="293"/>
      <c r="B752" s="127" t="s">
        <v>1421</v>
      </c>
      <c r="C752" s="128" t="s">
        <v>1422</v>
      </c>
      <c r="D752" s="171">
        <f t="shared" si="67"/>
        <v>663</v>
      </c>
      <c r="E752" s="182">
        <f>G752</f>
        <v>0</v>
      </c>
      <c r="F752" s="182"/>
      <c r="G752" s="200">
        <v>0</v>
      </c>
      <c r="H752" s="175" t="s">
        <v>883</v>
      </c>
      <c r="I752" s="36"/>
    </row>
    <row r="753" spans="1:9" s="26" customFormat="1" x14ac:dyDescent="0.25">
      <c r="A753" s="293"/>
      <c r="B753" s="72" t="s">
        <v>1423</v>
      </c>
      <c r="C753" s="72" t="s">
        <v>1424</v>
      </c>
      <c r="D753" s="171">
        <f t="shared" si="67"/>
        <v>664</v>
      </c>
      <c r="E753" s="182">
        <f>G753</f>
        <v>30</v>
      </c>
      <c r="F753" s="182" t="s">
        <v>1425</v>
      </c>
      <c r="G753" s="200">
        <v>30</v>
      </c>
      <c r="H753" s="175" t="s">
        <v>883</v>
      </c>
      <c r="I753" s="36"/>
    </row>
    <row r="754" spans="1:9" s="26" customFormat="1" x14ac:dyDescent="0.25">
      <c r="A754" s="293"/>
      <c r="B754" s="72" t="s">
        <v>1426</v>
      </c>
      <c r="C754" s="72" t="s">
        <v>1427</v>
      </c>
      <c r="D754" s="171">
        <f t="shared" si="67"/>
        <v>665</v>
      </c>
      <c r="E754" s="182">
        <f>G754</f>
        <v>1</v>
      </c>
      <c r="F754" s="182"/>
      <c r="G754" s="200">
        <v>1</v>
      </c>
      <c r="H754" s="175" t="s">
        <v>883</v>
      </c>
      <c r="I754" s="36"/>
    </row>
    <row r="755" spans="1:9" s="26" customFormat="1" x14ac:dyDescent="0.25">
      <c r="A755" s="294"/>
      <c r="B755" s="72" t="s">
        <v>1428</v>
      </c>
      <c r="C755" s="72" t="s">
        <v>1429</v>
      </c>
      <c r="D755" s="207">
        <f t="shared" si="67"/>
        <v>666</v>
      </c>
      <c r="E755" s="182">
        <f>G755</f>
        <v>0</v>
      </c>
      <c r="F755" s="182"/>
      <c r="G755" s="200">
        <v>0</v>
      </c>
      <c r="H755" s="175" t="s">
        <v>883</v>
      </c>
      <c r="I755" s="36"/>
    </row>
    <row r="756" spans="1:9" s="26" customFormat="1" x14ac:dyDescent="0.25">
      <c r="A756" s="129"/>
      <c r="B756" s="290" t="s">
        <v>1430</v>
      </c>
      <c r="C756" s="317"/>
      <c r="D756" s="210"/>
      <c r="E756" s="182"/>
      <c r="F756" s="182"/>
      <c r="G756" s="200"/>
      <c r="H756" s="175"/>
      <c r="I756" s="36"/>
    </row>
    <row r="757" spans="1:9" s="26" customFormat="1" x14ac:dyDescent="0.25">
      <c r="A757" s="292">
        <f>A747+1</f>
        <v>620</v>
      </c>
      <c r="B757" s="124" t="s">
        <v>1431</v>
      </c>
      <c r="C757" s="125" t="s">
        <v>1432</v>
      </c>
      <c r="D757" s="206">
        <f>D755+1</f>
        <v>667</v>
      </c>
      <c r="E757" s="182">
        <f>G757</f>
        <v>0</v>
      </c>
      <c r="F757" s="182"/>
      <c r="G757" s="200">
        <v>0</v>
      </c>
      <c r="H757" s="175" t="s">
        <v>883</v>
      </c>
      <c r="I757" s="36"/>
    </row>
    <row r="758" spans="1:9" s="26" customFormat="1" x14ac:dyDescent="0.25">
      <c r="A758" s="293"/>
      <c r="B758" s="127" t="s">
        <v>1413</v>
      </c>
      <c r="C758" s="128" t="s">
        <v>1414</v>
      </c>
      <c r="D758" s="171">
        <f t="shared" ref="D758:D765" si="68">D757+1</f>
        <v>668</v>
      </c>
      <c r="E758" s="182">
        <f>G758</f>
        <v>0</v>
      </c>
      <c r="F758" s="182"/>
      <c r="G758" s="200">
        <v>0</v>
      </c>
      <c r="H758" s="175" t="s">
        <v>883</v>
      </c>
      <c r="I758" s="36"/>
    </row>
    <row r="759" spans="1:9" s="26" customFormat="1" x14ac:dyDescent="0.25">
      <c r="A759" s="293"/>
      <c r="B759" s="127" t="s">
        <v>1415</v>
      </c>
      <c r="C759" s="125" t="s">
        <v>1416</v>
      </c>
      <c r="D759" s="171">
        <f t="shared" si="68"/>
        <v>669</v>
      </c>
      <c r="E759" s="182">
        <f>G759</f>
        <v>0</v>
      </c>
      <c r="F759" s="182"/>
      <c r="G759" s="200">
        <v>0</v>
      </c>
      <c r="H759" s="175" t="s">
        <v>883</v>
      </c>
      <c r="I759" s="36"/>
    </row>
    <row r="760" spans="1:9" s="26" customFormat="1" x14ac:dyDescent="0.25">
      <c r="A760" s="293"/>
      <c r="B760" s="124" t="s">
        <v>1417</v>
      </c>
      <c r="C760" s="125" t="s">
        <v>1433</v>
      </c>
      <c r="D760" s="171">
        <f t="shared" si="68"/>
        <v>670</v>
      </c>
      <c r="E760" s="182"/>
      <c r="F760" s="182"/>
      <c r="G760" s="200"/>
      <c r="H760" s="175" t="s">
        <v>883</v>
      </c>
      <c r="I760" s="36"/>
    </row>
    <row r="761" spans="1:9" s="26" customFormat="1" x14ac:dyDescent="0.25">
      <c r="A761" s="293"/>
      <c r="B761" s="124" t="s">
        <v>1419</v>
      </c>
      <c r="C761" s="128" t="s">
        <v>1420</v>
      </c>
      <c r="D761" s="171">
        <f t="shared" si="68"/>
        <v>671</v>
      </c>
      <c r="E761" s="182">
        <f>G761</f>
        <v>0</v>
      </c>
      <c r="F761" s="182"/>
      <c r="G761" s="200">
        <v>0</v>
      </c>
      <c r="H761" s="175" t="s">
        <v>883</v>
      </c>
      <c r="I761" s="36"/>
    </row>
    <row r="762" spans="1:9" s="26" customFormat="1" x14ac:dyDescent="0.25">
      <c r="A762" s="293"/>
      <c r="B762" s="124" t="s">
        <v>1421</v>
      </c>
      <c r="C762" s="128" t="s">
        <v>1422</v>
      </c>
      <c r="D762" s="171">
        <f t="shared" si="68"/>
        <v>672</v>
      </c>
      <c r="E762" s="182">
        <f>G762</f>
        <v>0</v>
      </c>
      <c r="F762" s="182"/>
      <c r="G762" s="200">
        <v>0</v>
      </c>
      <c r="H762" s="175" t="s">
        <v>883</v>
      </c>
      <c r="I762" s="36"/>
    </row>
    <row r="763" spans="1:9" s="26" customFormat="1" x14ac:dyDescent="0.25">
      <c r="A763" s="293"/>
      <c r="B763" s="90" t="s">
        <v>1423</v>
      </c>
      <c r="C763" s="72" t="s">
        <v>1424</v>
      </c>
      <c r="D763" s="171">
        <f t="shared" si="68"/>
        <v>673</v>
      </c>
      <c r="E763" s="182">
        <f>G763</f>
        <v>0</v>
      </c>
      <c r="F763" s="182" t="s">
        <v>1425</v>
      </c>
      <c r="G763" s="200">
        <v>0</v>
      </c>
      <c r="H763" s="175" t="s">
        <v>883</v>
      </c>
      <c r="I763" s="36"/>
    </row>
    <row r="764" spans="1:9" s="26" customFormat="1" x14ac:dyDescent="0.25">
      <c r="A764" s="293"/>
      <c r="B764" s="90" t="s">
        <v>1426</v>
      </c>
      <c r="C764" s="72" t="s">
        <v>1427</v>
      </c>
      <c r="D764" s="171">
        <f t="shared" si="68"/>
        <v>674</v>
      </c>
      <c r="E764" s="182">
        <f>G764</f>
        <v>0</v>
      </c>
      <c r="F764" s="182"/>
      <c r="G764" s="200">
        <v>0</v>
      </c>
      <c r="H764" s="175" t="s">
        <v>883</v>
      </c>
      <c r="I764" s="36"/>
    </row>
    <row r="765" spans="1:9" s="26" customFormat="1" x14ac:dyDescent="0.25">
      <c r="A765" s="294"/>
      <c r="B765" s="90" t="s">
        <v>1428</v>
      </c>
      <c r="C765" s="72" t="s">
        <v>1429</v>
      </c>
      <c r="D765" s="171">
        <f t="shared" si="68"/>
        <v>675</v>
      </c>
      <c r="E765" s="182">
        <f>G765</f>
        <v>0</v>
      </c>
      <c r="F765" s="182"/>
      <c r="G765" s="200">
        <v>0</v>
      </c>
      <c r="H765" s="175" t="s">
        <v>883</v>
      </c>
      <c r="I765" s="36"/>
    </row>
    <row r="766" spans="1:9" s="26" customFormat="1" x14ac:dyDescent="0.25">
      <c r="A766" s="129"/>
      <c r="B766" s="290" t="s">
        <v>1434</v>
      </c>
      <c r="C766" s="291"/>
      <c r="D766" s="94"/>
      <c r="E766" s="182"/>
      <c r="F766" s="182"/>
      <c r="G766" s="200"/>
      <c r="H766" s="175"/>
      <c r="I766" s="36"/>
    </row>
    <row r="767" spans="1:9" s="26" customFormat="1" x14ac:dyDescent="0.25">
      <c r="A767" s="292">
        <f>A757+1</f>
        <v>621</v>
      </c>
      <c r="B767" s="90" t="s">
        <v>1435</v>
      </c>
      <c r="C767" s="90" t="s">
        <v>1436</v>
      </c>
      <c r="D767" s="171">
        <f>D765+1</f>
        <v>676</v>
      </c>
      <c r="E767" s="182">
        <f t="shared" ref="E767:E781" si="69">G767</f>
        <v>1</v>
      </c>
      <c r="F767" s="182"/>
      <c r="G767" s="200">
        <v>1</v>
      </c>
      <c r="H767" s="175" t="s">
        <v>883</v>
      </c>
      <c r="I767" s="36"/>
    </row>
    <row r="768" spans="1:9" s="26" customFormat="1" x14ac:dyDescent="0.25">
      <c r="A768" s="293"/>
      <c r="B768" s="90" t="s">
        <v>1437</v>
      </c>
      <c r="C768" s="90" t="s">
        <v>1438</v>
      </c>
      <c r="D768" s="171">
        <f t="shared" ref="D768:D781" si="70">D767+1</f>
        <v>677</v>
      </c>
      <c r="E768" s="182">
        <f t="shared" si="69"/>
        <v>0</v>
      </c>
      <c r="F768" s="182"/>
      <c r="G768" s="200">
        <v>0</v>
      </c>
      <c r="H768" s="175" t="s">
        <v>883</v>
      </c>
      <c r="I768" s="36"/>
    </row>
    <row r="769" spans="1:9" s="26" customFormat="1" x14ac:dyDescent="0.25">
      <c r="A769" s="293"/>
      <c r="B769" s="90" t="s">
        <v>1439</v>
      </c>
      <c r="C769" s="90" t="s">
        <v>1440</v>
      </c>
      <c r="D769" s="171">
        <f t="shared" si="70"/>
        <v>678</v>
      </c>
      <c r="E769" s="182">
        <f t="shared" si="69"/>
        <v>0</v>
      </c>
      <c r="F769" s="182"/>
      <c r="G769" s="200">
        <v>0</v>
      </c>
      <c r="H769" s="175" t="s">
        <v>883</v>
      </c>
      <c r="I769" s="36"/>
    </row>
    <row r="770" spans="1:9" s="26" customFormat="1" x14ac:dyDescent="0.25">
      <c r="A770" s="293"/>
      <c r="B770" s="90" t="s">
        <v>1441</v>
      </c>
      <c r="C770" s="90" t="s">
        <v>1442</v>
      </c>
      <c r="D770" s="171">
        <f t="shared" si="70"/>
        <v>679</v>
      </c>
      <c r="E770" s="182">
        <f t="shared" si="69"/>
        <v>0</v>
      </c>
      <c r="F770" s="182"/>
      <c r="G770" s="200">
        <v>0</v>
      </c>
      <c r="H770" s="175" t="s">
        <v>883</v>
      </c>
      <c r="I770" s="36"/>
    </row>
    <row r="771" spans="1:9" s="26" customFormat="1" x14ac:dyDescent="0.25">
      <c r="A771" s="293"/>
      <c r="B771" s="90" t="s">
        <v>1443</v>
      </c>
      <c r="C771" s="90" t="s">
        <v>1444</v>
      </c>
      <c r="D771" s="171">
        <f t="shared" si="70"/>
        <v>680</v>
      </c>
      <c r="E771" s="182">
        <f t="shared" si="69"/>
        <v>0</v>
      </c>
      <c r="F771" s="182"/>
      <c r="G771" s="200">
        <v>0</v>
      </c>
      <c r="H771" s="175" t="s">
        <v>883</v>
      </c>
      <c r="I771" s="36"/>
    </row>
    <row r="772" spans="1:9" s="26" customFormat="1" x14ac:dyDescent="0.25">
      <c r="A772" s="294"/>
      <c r="B772" s="90" t="s">
        <v>1445</v>
      </c>
      <c r="C772" s="90" t="s">
        <v>1446</v>
      </c>
      <c r="D772" s="171">
        <f t="shared" si="70"/>
        <v>681</v>
      </c>
      <c r="E772" s="182">
        <f t="shared" si="69"/>
        <v>0</v>
      </c>
      <c r="F772" s="182"/>
      <c r="G772" s="200">
        <v>0</v>
      </c>
      <c r="H772" s="175" t="s">
        <v>883</v>
      </c>
      <c r="I772" s="36"/>
    </row>
    <row r="773" spans="1:9" s="26" customFormat="1" x14ac:dyDescent="0.25">
      <c r="A773" s="121">
        <f>A767+1</f>
        <v>622</v>
      </c>
      <c r="B773" s="90" t="s">
        <v>1447</v>
      </c>
      <c r="C773" s="90" t="s">
        <v>1448</v>
      </c>
      <c r="D773" s="171">
        <f t="shared" si="70"/>
        <v>682</v>
      </c>
      <c r="E773" s="182" t="str">
        <f t="shared" si="69"/>
        <v>Dinas Pariwisata</v>
      </c>
      <c r="F773" s="182"/>
      <c r="G773" s="200" t="s">
        <v>1779</v>
      </c>
      <c r="H773" s="175" t="s">
        <v>883</v>
      </c>
      <c r="I773" s="36"/>
    </row>
    <row r="774" spans="1:9" s="26" customFormat="1" x14ac:dyDescent="0.25">
      <c r="A774" s="305">
        <f>A773+1</f>
        <v>623</v>
      </c>
      <c r="B774" s="72" t="s">
        <v>1449</v>
      </c>
      <c r="C774" s="90" t="s">
        <v>1450</v>
      </c>
      <c r="D774" s="171">
        <f t="shared" si="70"/>
        <v>683</v>
      </c>
      <c r="E774" s="182">
        <f t="shared" si="69"/>
        <v>7</v>
      </c>
      <c r="F774" s="182"/>
      <c r="G774" s="200">
        <v>7</v>
      </c>
      <c r="H774" s="175" t="s">
        <v>883</v>
      </c>
      <c r="I774" s="36"/>
    </row>
    <row r="775" spans="1:9" s="26" customFormat="1" x14ac:dyDescent="0.25">
      <c r="A775" s="305"/>
      <c r="B775" s="90" t="s">
        <v>1451</v>
      </c>
      <c r="C775" s="90" t="s">
        <v>1452</v>
      </c>
      <c r="D775" s="171">
        <f t="shared" si="70"/>
        <v>684</v>
      </c>
      <c r="E775" s="182">
        <f t="shared" si="69"/>
        <v>0</v>
      </c>
      <c r="F775" s="182"/>
      <c r="G775" s="200">
        <v>0</v>
      </c>
      <c r="H775" s="175" t="s">
        <v>883</v>
      </c>
      <c r="I775" s="36"/>
    </row>
    <row r="776" spans="1:9" s="26" customFormat="1" x14ac:dyDescent="0.25">
      <c r="A776" s="121">
        <f>A774+1</f>
        <v>624</v>
      </c>
      <c r="B776" s="90" t="s">
        <v>1453</v>
      </c>
      <c r="C776" s="90" t="s">
        <v>1454</v>
      </c>
      <c r="D776" s="171">
        <f t="shared" si="70"/>
        <v>685</v>
      </c>
      <c r="E776" s="182">
        <f t="shared" si="69"/>
        <v>1</v>
      </c>
      <c r="F776" s="182"/>
      <c r="G776" s="200">
        <v>1</v>
      </c>
      <c r="H776" s="175" t="s">
        <v>883</v>
      </c>
      <c r="I776" s="36"/>
    </row>
    <row r="777" spans="1:9" s="26" customFormat="1" x14ac:dyDescent="0.25">
      <c r="A777" s="121">
        <f>A776+1</f>
        <v>625</v>
      </c>
      <c r="B777" s="90" t="s">
        <v>1455</v>
      </c>
      <c r="C777" s="90" t="s">
        <v>1456</v>
      </c>
      <c r="D777" s="171">
        <f t="shared" si="70"/>
        <v>686</v>
      </c>
      <c r="E777" s="182">
        <f t="shared" si="69"/>
        <v>0</v>
      </c>
      <c r="F777" s="182"/>
      <c r="G777" s="200"/>
      <c r="H777" s="175" t="s">
        <v>883</v>
      </c>
      <c r="I777" s="36"/>
    </row>
    <row r="778" spans="1:9" s="26" customFormat="1" x14ac:dyDescent="0.25">
      <c r="A778" s="121">
        <f>A777+1</f>
        <v>626</v>
      </c>
      <c r="B778" s="90" t="s">
        <v>1457</v>
      </c>
      <c r="C778" s="90" t="s">
        <v>1458</v>
      </c>
      <c r="D778" s="171">
        <f t="shared" si="70"/>
        <v>687</v>
      </c>
      <c r="E778" s="182">
        <f t="shared" si="69"/>
        <v>1</v>
      </c>
      <c r="F778" s="182"/>
      <c r="G778" s="200">
        <v>1</v>
      </c>
      <c r="H778" s="175" t="s">
        <v>883</v>
      </c>
      <c r="I778" s="36"/>
    </row>
    <row r="779" spans="1:9" s="26" customFormat="1" x14ac:dyDescent="0.25">
      <c r="A779" s="121">
        <f>A778+1</f>
        <v>627</v>
      </c>
      <c r="B779" s="90" t="s">
        <v>1459</v>
      </c>
      <c r="C779" s="90" t="s">
        <v>1460</v>
      </c>
      <c r="D779" s="171">
        <f t="shared" si="70"/>
        <v>688</v>
      </c>
      <c r="E779" s="182">
        <f t="shared" si="69"/>
        <v>0</v>
      </c>
      <c r="F779" s="182"/>
      <c r="G779" s="200"/>
      <c r="H779" s="175" t="s">
        <v>883</v>
      </c>
      <c r="I779" s="36"/>
    </row>
    <row r="780" spans="1:9" s="26" customFormat="1" x14ac:dyDescent="0.25">
      <c r="A780" s="121">
        <f>A779+1</f>
        <v>628</v>
      </c>
      <c r="B780" s="72" t="s">
        <v>1461</v>
      </c>
      <c r="C780" s="90" t="s">
        <v>1462</v>
      </c>
      <c r="D780" s="171">
        <f t="shared" si="70"/>
        <v>689</v>
      </c>
      <c r="E780" s="182" t="str">
        <f t="shared" si="69"/>
        <v>1 Tahun</v>
      </c>
      <c r="F780" s="182"/>
      <c r="G780" s="200" t="s">
        <v>1780</v>
      </c>
      <c r="H780" s="175" t="s">
        <v>883</v>
      </c>
      <c r="I780" s="36"/>
    </row>
    <row r="781" spans="1:9" s="26" customFormat="1" x14ac:dyDescent="0.25">
      <c r="A781" s="121">
        <f>A780+1</f>
        <v>629</v>
      </c>
      <c r="B781" s="90" t="s">
        <v>1463</v>
      </c>
      <c r="C781" s="90" t="s">
        <v>1464</v>
      </c>
      <c r="D781" s="171">
        <f t="shared" si="70"/>
        <v>690</v>
      </c>
      <c r="E781" s="182">
        <f t="shared" si="69"/>
        <v>30</v>
      </c>
      <c r="F781" s="182" t="s">
        <v>1425</v>
      </c>
      <c r="G781" s="200">
        <v>30</v>
      </c>
      <c r="H781" s="175" t="s">
        <v>883</v>
      </c>
      <c r="I781" s="36"/>
    </row>
    <row r="782" spans="1:9" s="26" customFormat="1" x14ac:dyDescent="0.25">
      <c r="A782" s="129"/>
      <c r="B782" s="295" t="s">
        <v>1465</v>
      </c>
      <c r="C782" s="296"/>
      <c r="D782" s="94"/>
      <c r="E782" s="182"/>
      <c r="F782" s="182"/>
      <c r="G782" s="200"/>
      <c r="H782" s="175"/>
      <c r="I782" s="36"/>
    </row>
    <row r="783" spans="1:9" s="26" customFormat="1" x14ac:dyDescent="0.25">
      <c r="A783" s="292">
        <f>A781+1</f>
        <v>630</v>
      </c>
      <c r="B783" s="124" t="s">
        <v>1466</v>
      </c>
      <c r="C783" s="128" t="s">
        <v>1467</v>
      </c>
      <c r="D783" s="171">
        <f>D781+1</f>
        <v>691</v>
      </c>
      <c r="E783" s="182">
        <f t="shared" ref="E783:E793" si="71">G783</f>
        <v>0</v>
      </c>
      <c r="F783" s="182"/>
      <c r="G783" s="200">
        <v>0</v>
      </c>
      <c r="H783" s="175" t="s">
        <v>883</v>
      </c>
      <c r="I783" s="36"/>
    </row>
    <row r="784" spans="1:9" s="26" customFormat="1" x14ac:dyDescent="0.25">
      <c r="A784" s="293"/>
      <c r="B784" s="127" t="s">
        <v>1413</v>
      </c>
      <c r="C784" s="128" t="s">
        <v>1414</v>
      </c>
      <c r="D784" s="171">
        <f t="shared" ref="D784:D793" si="72">D783+1</f>
        <v>692</v>
      </c>
      <c r="E784" s="182">
        <f t="shared" si="71"/>
        <v>0</v>
      </c>
      <c r="F784" s="182"/>
      <c r="G784" s="200">
        <v>0</v>
      </c>
      <c r="H784" s="175" t="s">
        <v>883</v>
      </c>
      <c r="I784" s="36"/>
    </row>
    <row r="785" spans="1:9" s="26" customFormat="1" x14ac:dyDescent="0.25">
      <c r="A785" s="293"/>
      <c r="B785" s="127" t="s">
        <v>1415</v>
      </c>
      <c r="C785" s="125" t="s">
        <v>1416</v>
      </c>
      <c r="D785" s="171">
        <f t="shared" si="72"/>
        <v>693</v>
      </c>
      <c r="E785" s="182">
        <f t="shared" si="71"/>
        <v>0</v>
      </c>
      <c r="F785" s="182"/>
      <c r="G785" s="200">
        <v>0</v>
      </c>
      <c r="H785" s="175" t="s">
        <v>883</v>
      </c>
      <c r="I785" s="36"/>
    </row>
    <row r="786" spans="1:9" s="26" customFormat="1" x14ac:dyDescent="0.25">
      <c r="A786" s="293"/>
      <c r="B786" s="124" t="s">
        <v>1417</v>
      </c>
      <c r="C786" s="128" t="s">
        <v>1468</v>
      </c>
      <c r="D786" s="171">
        <f t="shared" si="72"/>
        <v>694</v>
      </c>
      <c r="E786" s="182">
        <f t="shared" si="71"/>
        <v>0</v>
      </c>
      <c r="F786" s="182"/>
      <c r="G786" s="200">
        <v>0</v>
      </c>
      <c r="H786" s="175" t="s">
        <v>883</v>
      </c>
      <c r="I786" s="36"/>
    </row>
    <row r="787" spans="1:9" s="26" customFormat="1" x14ac:dyDescent="0.25">
      <c r="A787" s="293"/>
      <c r="B787" s="124" t="s">
        <v>1469</v>
      </c>
      <c r="C787" s="128" t="s">
        <v>1420</v>
      </c>
      <c r="D787" s="171">
        <f t="shared" si="72"/>
        <v>695</v>
      </c>
      <c r="E787" s="182">
        <f t="shared" si="71"/>
        <v>0</v>
      </c>
      <c r="F787" s="182"/>
      <c r="G787" s="200">
        <v>0</v>
      </c>
      <c r="H787" s="175" t="s">
        <v>883</v>
      </c>
      <c r="I787" s="36"/>
    </row>
    <row r="788" spans="1:9" s="26" customFormat="1" x14ac:dyDescent="0.25">
      <c r="A788" s="293"/>
      <c r="B788" s="124" t="s">
        <v>1421</v>
      </c>
      <c r="C788" s="128" t="s">
        <v>1422</v>
      </c>
      <c r="D788" s="171">
        <f t="shared" si="72"/>
        <v>696</v>
      </c>
      <c r="E788" s="182">
        <f t="shared" si="71"/>
        <v>0</v>
      </c>
      <c r="F788" s="182"/>
      <c r="G788" s="200">
        <v>0</v>
      </c>
      <c r="H788" s="175" t="s">
        <v>883</v>
      </c>
      <c r="I788" s="36"/>
    </row>
    <row r="789" spans="1:9" s="26" customFormat="1" x14ac:dyDescent="0.25">
      <c r="A789" s="293"/>
      <c r="B789" s="90" t="s">
        <v>1423</v>
      </c>
      <c r="C789" s="72" t="s">
        <v>1424</v>
      </c>
      <c r="D789" s="171">
        <f t="shared" si="72"/>
        <v>697</v>
      </c>
      <c r="E789" s="182">
        <f t="shared" si="71"/>
        <v>0</v>
      </c>
      <c r="F789" s="182" t="s">
        <v>1425</v>
      </c>
      <c r="G789" s="200">
        <v>0</v>
      </c>
      <c r="H789" s="175" t="s">
        <v>883</v>
      </c>
      <c r="I789" s="36"/>
    </row>
    <row r="790" spans="1:9" s="26" customFormat="1" x14ac:dyDescent="0.25">
      <c r="A790" s="293"/>
      <c r="B790" s="90" t="s">
        <v>1426</v>
      </c>
      <c r="C790" s="72" t="s">
        <v>1427</v>
      </c>
      <c r="D790" s="171">
        <f t="shared" si="72"/>
        <v>698</v>
      </c>
      <c r="E790" s="182">
        <f t="shared" si="71"/>
        <v>0</v>
      </c>
      <c r="F790" s="182"/>
      <c r="G790" s="200">
        <v>0</v>
      </c>
      <c r="H790" s="175" t="s">
        <v>883</v>
      </c>
      <c r="I790" s="36"/>
    </row>
    <row r="791" spans="1:9" s="26" customFormat="1" x14ac:dyDescent="0.25">
      <c r="A791" s="293"/>
      <c r="B791" s="90" t="s">
        <v>1428</v>
      </c>
      <c r="C791" s="72" t="s">
        <v>1429</v>
      </c>
      <c r="D791" s="171">
        <f t="shared" si="72"/>
        <v>699</v>
      </c>
      <c r="E791" s="182">
        <f t="shared" si="71"/>
        <v>0</v>
      </c>
      <c r="F791" s="182"/>
      <c r="G791" s="200">
        <v>0</v>
      </c>
      <c r="H791" s="175" t="s">
        <v>883</v>
      </c>
      <c r="I791" s="36"/>
    </row>
    <row r="792" spans="1:9" s="26" customFormat="1" x14ac:dyDescent="0.25">
      <c r="A792" s="293"/>
      <c r="B792" s="90" t="s">
        <v>1470</v>
      </c>
      <c r="C792" s="72" t="s">
        <v>1471</v>
      </c>
      <c r="D792" s="171">
        <f t="shared" si="72"/>
        <v>700</v>
      </c>
      <c r="E792" s="182">
        <f t="shared" si="71"/>
        <v>0</v>
      </c>
      <c r="F792" s="182"/>
      <c r="G792" s="200">
        <v>0</v>
      </c>
      <c r="H792" s="175" t="s">
        <v>883</v>
      </c>
      <c r="I792" s="36"/>
    </row>
    <row r="793" spans="1:9" s="26" customFormat="1" x14ac:dyDescent="0.25">
      <c r="A793" s="294"/>
      <c r="B793" s="72" t="s">
        <v>1472</v>
      </c>
      <c r="C793" s="72" t="s">
        <v>1473</v>
      </c>
      <c r="D793" s="171">
        <f t="shared" si="72"/>
        <v>701</v>
      </c>
      <c r="E793" s="182">
        <f t="shared" si="71"/>
        <v>0</v>
      </c>
      <c r="F793" s="182"/>
      <c r="G793" s="200">
        <v>0</v>
      </c>
      <c r="H793" s="175" t="s">
        <v>883</v>
      </c>
      <c r="I793" s="36"/>
    </row>
    <row r="794" spans="1:9" x14ac:dyDescent="0.25">
      <c r="A794" s="297" t="s">
        <v>1474</v>
      </c>
      <c r="B794" s="298"/>
      <c r="C794" s="299"/>
      <c r="D794" s="24"/>
      <c r="E794" s="182"/>
      <c r="F794" s="182"/>
      <c r="G794" s="200"/>
      <c r="H794" s="175"/>
    </row>
    <row r="795" spans="1:9" x14ac:dyDescent="0.25">
      <c r="A795" s="263">
        <v>701</v>
      </c>
      <c r="B795" s="130" t="s">
        <v>1475</v>
      </c>
      <c r="C795" s="130" t="s">
        <v>1476</v>
      </c>
      <c r="D795" s="171">
        <f>D793+1</f>
        <v>702</v>
      </c>
      <c r="E795" s="193">
        <f t="shared" ref="E795:E808" si="73">G795</f>
        <v>0</v>
      </c>
      <c r="F795" s="193" t="s">
        <v>903</v>
      </c>
      <c r="G795" s="194">
        <v>0</v>
      </c>
      <c r="H795" s="175"/>
    </row>
    <row r="796" spans="1:9" x14ac:dyDescent="0.25">
      <c r="A796" s="264"/>
      <c r="B796" s="130" t="s">
        <v>1477</v>
      </c>
      <c r="C796" s="130" t="s">
        <v>1478</v>
      </c>
      <c r="D796" s="171">
        <f t="shared" ref="D796:D808" si="74">D795+1</f>
        <v>703</v>
      </c>
      <c r="E796" s="193">
        <f t="shared" si="73"/>
        <v>46131013.5</v>
      </c>
      <c r="F796" s="193" t="s">
        <v>903</v>
      </c>
      <c r="G796" s="194">
        <v>46131013.5</v>
      </c>
      <c r="H796" s="175"/>
    </row>
    <row r="797" spans="1:9" x14ac:dyDescent="0.25">
      <c r="A797" s="264"/>
      <c r="B797" s="130" t="s">
        <v>1479</v>
      </c>
      <c r="C797" s="130" t="s">
        <v>1480</v>
      </c>
      <c r="D797" s="171">
        <f t="shared" si="74"/>
        <v>704</v>
      </c>
      <c r="E797" s="193">
        <v>1800981431</v>
      </c>
      <c r="F797" s="193" t="s">
        <v>903</v>
      </c>
      <c r="G797" s="194">
        <f t="shared" ref="G797:G802" si="75">E797</f>
        <v>1800981431</v>
      </c>
      <c r="H797" s="175"/>
    </row>
    <row r="798" spans="1:9" x14ac:dyDescent="0.25">
      <c r="A798" s="264"/>
      <c r="B798" s="130" t="s">
        <v>1481</v>
      </c>
      <c r="C798" s="130" t="s">
        <v>1482</v>
      </c>
      <c r="D798" s="171">
        <f t="shared" si="74"/>
        <v>705</v>
      </c>
      <c r="E798" s="193">
        <v>1136024000</v>
      </c>
      <c r="F798" s="193" t="s">
        <v>903</v>
      </c>
      <c r="G798" s="194">
        <f t="shared" si="75"/>
        <v>1136024000</v>
      </c>
      <c r="H798" s="175"/>
    </row>
    <row r="799" spans="1:9" x14ac:dyDescent="0.25">
      <c r="A799" s="264"/>
      <c r="B799" s="130" t="s">
        <v>1483</v>
      </c>
      <c r="C799" s="130" t="s">
        <v>1484</v>
      </c>
      <c r="D799" s="171">
        <f t="shared" si="74"/>
        <v>706</v>
      </c>
      <c r="E799" s="193">
        <v>15591970</v>
      </c>
      <c r="F799" s="193" t="s">
        <v>903</v>
      </c>
      <c r="G799" s="194">
        <f t="shared" si="75"/>
        <v>15591970</v>
      </c>
      <c r="H799" s="175"/>
    </row>
    <row r="800" spans="1:9" x14ac:dyDescent="0.25">
      <c r="A800" s="264"/>
      <c r="B800" s="130" t="s">
        <v>1485</v>
      </c>
      <c r="C800" s="130" t="s">
        <v>1486</v>
      </c>
      <c r="D800" s="171">
        <f t="shared" si="74"/>
        <v>707</v>
      </c>
      <c r="E800" s="193">
        <v>16357708</v>
      </c>
      <c r="F800" s="193" t="s">
        <v>903</v>
      </c>
      <c r="G800" s="194">
        <f t="shared" si="75"/>
        <v>16357708</v>
      </c>
      <c r="H800" s="175"/>
    </row>
    <row r="801" spans="1:8" x14ac:dyDescent="0.25">
      <c r="A801" s="264"/>
      <c r="B801" s="130" t="s">
        <v>1487</v>
      </c>
      <c r="C801" s="130" t="s">
        <v>1488</v>
      </c>
      <c r="D801" s="171">
        <f t="shared" si="74"/>
        <v>708</v>
      </c>
      <c r="E801" s="193">
        <v>776985461</v>
      </c>
      <c r="F801" s="193" t="s">
        <v>903</v>
      </c>
      <c r="G801" s="194">
        <f t="shared" si="75"/>
        <v>776985461</v>
      </c>
      <c r="H801" s="175"/>
    </row>
    <row r="802" spans="1:8" x14ac:dyDescent="0.25">
      <c r="A802" s="264"/>
      <c r="B802" s="130" t="s">
        <v>1489</v>
      </c>
      <c r="C802" s="130" t="s">
        <v>1490</v>
      </c>
      <c r="D802" s="171">
        <f t="shared" si="74"/>
        <v>709</v>
      </c>
      <c r="E802" s="193">
        <v>838333039</v>
      </c>
      <c r="F802" s="193" t="s">
        <v>903</v>
      </c>
      <c r="G802" s="194">
        <f t="shared" si="75"/>
        <v>838333039</v>
      </c>
      <c r="H802" s="175"/>
    </row>
    <row r="803" spans="1:8" x14ac:dyDescent="0.25">
      <c r="A803" s="264"/>
      <c r="B803" s="130" t="s">
        <v>1491</v>
      </c>
      <c r="C803" s="130" t="s">
        <v>1492</v>
      </c>
      <c r="D803" s="171">
        <f t="shared" si="74"/>
        <v>710</v>
      </c>
      <c r="E803" s="193">
        <f t="shared" si="73"/>
        <v>0</v>
      </c>
      <c r="F803" s="193" t="s">
        <v>903</v>
      </c>
      <c r="G803" s="194">
        <v>0</v>
      </c>
      <c r="H803" s="175"/>
    </row>
    <row r="804" spans="1:8" x14ac:dyDescent="0.25">
      <c r="A804" s="264"/>
      <c r="B804" s="130" t="s">
        <v>1493</v>
      </c>
      <c r="C804" s="130" t="s">
        <v>1494</v>
      </c>
      <c r="D804" s="171">
        <f t="shared" si="74"/>
        <v>711</v>
      </c>
      <c r="E804" s="193">
        <f t="shared" si="73"/>
        <v>0</v>
      </c>
      <c r="F804" s="193" t="s">
        <v>903</v>
      </c>
      <c r="G804" s="194">
        <v>0</v>
      </c>
      <c r="H804" s="175"/>
    </row>
    <row r="805" spans="1:8" x14ac:dyDescent="0.25">
      <c r="A805" s="264"/>
      <c r="B805" s="130" t="s">
        <v>1495</v>
      </c>
      <c r="C805" s="130" t="s">
        <v>1496</v>
      </c>
      <c r="D805" s="171">
        <f t="shared" si="74"/>
        <v>712</v>
      </c>
      <c r="E805" s="193">
        <f t="shared" si="73"/>
        <v>0</v>
      </c>
      <c r="F805" s="193" t="s">
        <v>903</v>
      </c>
      <c r="G805" s="194">
        <v>0</v>
      </c>
      <c r="H805" s="175"/>
    </row>
    <row r="806" spans="1:8" x14ac:dyDescent="0.25">
      <c r="A806" s="264"/>
      <c r="B806" s="130" t="s">
        <v>1497</v>
      </c>
      <c r="C806" s="130" t="s">
        <v>1498</v>
      </c>
      <c r="D806" s="171">
        <f t="shared" si="74"/>
        <v>713</v>
      </c>
      <c r="E806" s="193">
        <f t="shared" si="73"/>
        <v>42000000</v>
      </c>
      <c r="F806" s="193" t="s">
        <v>903</v>
      </c>
      <c r="G806" s="194">
        <v>42000000</v>
      </c>
      <c r="H806" s="175"/>
    </row>
    <row r="807" spans="1:8" x14ac:dyDescent="0.25">
      <c r="A807" s="264"/>
      <c r="B807" s="130" t="s">
        <v>1499</v>
      </c>
      <c r="C807" s="130" t="s">
        <v>1500</v>
      </c>
      <c r="D807" s="171">
        <f t="shared" si="74"/>
        <v>714</v>
      </c>
      <c r="E807" s="193">
        <f t="shared" si="73"/>
        <v>90000000</v>
      </c>
      <c r="F807" s="193" t="s">
        <v>903</v>
      </c>
      <c r="G807" s="194">
        <v>90000000</v>
      </c>
      <c r="H807" s="175"/>
    </row>
    <row r="808" spans="1:8" x14ac:dyDescent="0.25">
      <c r="A808" s="265"/>
      <c r="B808" s="130" t="s">
        <v>1501</v>
      </c>
      <c r="C808" s="130" t="s">
        <v>1502</v>
      </c>
      <c r="D808" s="171">
        <f t="shared" si="74"/>
        <v>715</v>
      </c>
      <c r="E808" s="193">
        <f t="shared" si="73"/>
        <v>0</v>
      </c>
      <c r="F808" s="193" t="s">
        <v>903</v>
      </c>
      <c r="G808" s="194">
        <v>0</v>
      </c>
      <c r="H808" s="175"/>
    </row>
    <row r="809" spans="1:8" ht="21" customHeight="1" x14ac:dyDescent="0.25">
      <c r="A809" s="300" t="s">
        <v>1503</v>
      </c>
      <c r="B809" s="301"/>
      <c r="C809" s="302"/>
      <c r="D809" s="76"/>
      <c r="E809" s="193"/>
      <c r="F809" s="193"/>
      <c r="G809" s="194"/>
      <c r="H809" s="175"/>
    </row>
    <row r="810" spans="1:8" x14ac:dyDescent="0.25">
      <c r="A810" s="263">
        <f>A795+1</f>
        <v>702</v>
      </c>
      <c r="B810" s="130" t="s">
        <v>1504</v>
      </c>
      <c r="C810" s="130" t="s">
        <v>1505</v>
      </c>
      <c r="D810" s="171">
        <f>1+D808</f>
        <v>716</v>
      </c>
      <c r="E810" s="182">
        <f>G810</f>
        <v>1</v>
      </c>
      <c r="F810" s="182"/>
      <c r="G810" s="200">
        <v>1</v>
      </c>
      <c r="H810" s="175"/>
    </row>
    <row r="811" spans="1:8" x14ac:dyDescent="0.25">
      <c r="A811" s="264"/>
      <c r="B811" s="130" t="s">
        <v>1506</v>
      </c>
      <c r="C811" s="130" t="s">
        <v>1507</v>
      </c>
      <c r="D811" s="171">
        <f t="shared" ref="D811:D818" si="76">1+D810</f>
        <v>717</v>
      </c>
      <c r="E811" s="182">
        <f t="shared" ref="E811:E818" si="77">G811</f>
        <v>1</v>
      </c>
      <c r="F811" s="182"/>
      <c r="G811" s="200">
        <v>1</v>
      </c>
      <c r="H811" s="175"/>
    </row>
    <row r="812" spans="1:8" x14ac:dyDescent="0.25">
      <c r="A812" s="264"/>
      <c r="B812" s="130" t="s">
        <v>1508</v>
      </c>
      <c r="C812" s="130" t="s">
        <v>1509</v>
      </c>
      <c r="D812" s="171">
        <f t="shared" si="76"/>
        <v>718</v>
      </c>
      <c r="E812" s="182">
        <v>1</v>
      </c>
      <c r="F812" s="182"/>
      <c r="G812" s="200">
        <v>1</v>
      </c>
      <c r="H812" s="175"/>
    </row>
    <row r="813" spans="1:8" x14ac:dyDescent="0.25">
      <c r="A813" s="264"/>
      <c r="B813" s="130" t="s">
        <v>1510</v>
      </c>
      <c r="C813" s="130" t="s">
        <v>1511</v>
      </c>
      <c r="D813" s="171">
        <f t="shared" si="76"/>
        <v>719</v>
      </c>
      <c r="E813" s="208" t="s">
        <v>1771</v>
      </c>
      <c r="F813" s="182"/>
      <c r="G813" s="209" t="s">
        <v>1771</v>
      </c>
      <c r="H813" s="175"/>
    </row>
    <row r="814" spans="1:8" x14ac:dyDescent="0.25">
      <c r="A814" s="264"/>
      <c r="B814" s="130" t="s">
        <v>1512</v>
      </c>
      <c r="C814" s="130" t="s">
        <v>1513</v>
      </c>
      <c r="D814" s="171">
        <f t="shared" si="76"/>
        <v>720</v>
      </c>
      <c r="E814" s="182">
        <f t="shared" si="77"/>
        <v>0</v>
      </c>
      <c r="F814" s="182"/>
      <c r="G814" s="200">
        <v>0</v>
      </c>
      <c r="H814" s="175"/>
    </row>
    <row r="815" spans="1:8" x14ac:dyDescent="0.25">
      <c r="A815" s="264"/>
      <c r="B815" s="130" t="s">
        <v>1514</v>
      </c>
      <c r="C815" s="130" t="s">
        <v>1515</v>
      </c>
      <c r="D815" s="171">
        <f t="shared" si="76"/>
        <v>721</v>
      </c>
      <c r="E815" s="182">
        <f t="shared" si="77"/>
        <v>0</v>
      </c>
      <c r="F815" s="182"/>
      <c r="G815" s="200">
        <v>0</v>
      </c>
      <c r="H815" s="175"/>
    </row>
    <row r="816" spans="1:8" x14ac:dyDescent="0.25">
      <c r="A816" s="264"/>
      <c r="B816" s="130" t="s">
        <v>1516</v>
      </c>
      <c r="C816" s="130" t="s">
        <v>1517</v>
      </c>
      <c r="D816" s="171">
        <f t="shared" si="76"/>
        <v>722</v>
      </c>
      <c r="E816" s="182">
        <f t="shared" si="77"/>
        <v>0</v>
      </c>
      <c r="F816" s="182"/>
      <c r="G816" s="200">
        <v>0</v>
      </c>
      <c r="H816" s="175"/>
    </row>
    <row r="817" spans="1:8" x14ac:dyDescent="0.25">
      <c r="A817" s="264"/>
      <c r="B817" s="130" t="s">
        <v>1518</v>
      </c>
      <c r="C817" s="130" t="s">
        <v>1519</v>
      </c>
      <c r="D817" s="171">
        <f t="shared" si="76"/>
        <v>723</v>
      </c>
      <c r="E817" s="182">
        <f t="shared" si="77"/>
        <v>0</v>
      </c>
      <c r="F817" s="182"/>
      <c r="G817" s="200">
        <v>0</v>
      </c>
      <c r="H817" s="175"/>
    </row>
    <row r="818" spans="1:8" x14ac:dyDescent="0.25">
      <c r="A818" s="265"/>
      <c r="B818" s="130" t="s">
        <v>1520</v>
      </c>
      <c r="C818" s="130" t="s">
        <v>1521</v>
      </c>
      <c r="D818" s="171">
        <f t="shared" si="76"/>
        <v>724</v>
      </c>
      <c r="E818" s="182">
        <f t="shared" si="77"/>
        <v>0</v>
      </c>
      <c r="F818" s="182"/>
      <c r="G818" s="200">
        <v>0</v>
      </c>
      <c r="H818" s="175"/>
    </row>
    <row r="819" spans="1:8" x14ac:dyDescent="0.25">
      <c r="A819" s="131"/>
      <c r="B819" s="132" t="s">
        <v>1522</v>
      </c>
      <c r="C819" s="133"/>
      <c r="D819" s="24"/>
      <c r="E819" s="182"/>
      <c r="F819" s="182"/>
      <c r="G819" s="200"/>
      <c r="H819" s="175"/>
    </row>
    <row r="820" spans="1:8" x14ac:dyDescent="0.25">
      <c r="A820" s="263">
        <f>A810+1</f>
        <v>703</v>
      </c>
      <c r="B820" s="130" t="s">
        <v>1523</v>
      </c>
      <c r="C820" s="130" t="s">
        <v>1524</v>
      </c>
      <c r="D820" s="171">
        <f>D818+1</f>
        <v>725</v>
      </c>
      <c r="E820" s="203">
        <f>G820</f>
        <v>1</v>
      </c>
      <c r="F820" s="182"/>
      <c r="G820" s="200">
        <v>1</v>
      </c>
      <c r="H820" s="175"/>
    </row>
    <row r="821" spans="1:8" x14ac:dyDescent="0.25">
      <c r="A821" s="264"/>
      <c r="B821" s="130" t="s">
        <v>1525</v>
      </c>
      <c r="C821" s="130" t="s">
        <v>1526</v>
      </c>
      <c r="D821" s="171">
        <f>D820+1</f>
        <v>726</v>
      </c>
      <c r="E821" s="203">
        <f>G821</f>
        <v>1</v>
      </c>
      <c r="F821" s="182"/>
      <c r="G821" s="200">
        <v>1</v>
      </c>
      <c r="H821" s="175"/>
    </row>
    <row r="822" spans="1:8" x14ac:dyDescent="0.25">
      <c r="A822" s="264"/>
      <c r="B822" s="130" t="s">
        <v>1527</v>
      </c>
      <c r="C822" s="130" t="s">
        <v>1528</v>
      </c>
      <c r="D822" s="171">
        <f>D821+1</f>
        <v>727</v>
      </c>
      <c r="E822" s="203">
        <f>G822</f>
        <v>0</v>
      </c>
      <c r="F822" s="182"/>
      <c r="G822" s="200">
        <v>0</v>
      </c>
      <c r="H822" s="175"/>
    </row>
    <row r="823" spans="1:8" x14ac:dyDescent="0.25">
      <c r="A823" s="265"/>
      <c r="B823" s="130" t="s">
        <v>1529</v>
      </c>
      <c r="C823" s="130" t="s">
        <v>1530</v>
      </c>
      <c r="D823" s="171">
        <f>D822+1</f>
        <v>728</v>
      </c>
      <c r="E823" s="203">
        <f>G823</f>
        <v>1</v>
      </c>
      <c r="F823" s="182"/>
      <c r="G823" s="200">
        <v>1</v>
      </c>
      <c r="H823" s="175"/>
    </row>
    <row r="824" spans="1:8" x14ac:dyDescent="0.25">
      <c r="A824" s="300" t="s">
        <v>1531</v>
      </c>
      <c r="B824" s="301"/>
      <c r="C824" s="302"/>
      <c r="D824" s="24"/>
      <c r="E824" s="203"/>
      <c r="F824" s="182"/>
      <c r="G824" s="200"/>
      <c r="H824" s="175"/>
    </row>
    <row r="825" spans="1:8" x14ac:dyDescent="0.25">
      <c r="A825" s="134"/>
      <c r="B825" s="132" t="s">
        <v>1532</v>
      </c>
      <c r="C825" s="133"/>
      <c r="D825" s="24"/>
      <c r="E825" s="203"/>
      <c r="F825" s="182"/>
      <c r="G825" s="200"/>
      <c r="H825" s="175"/>
    </row>
    <row r="826" spans="1:8" x14ac:dyDescent="0.25">
      <c r="A826" s="263">
        <f>A820+1</f>
        <v>704</v>
      </c>
      <c r="B826" s="130" t="s">
        <v>1533</v>
      </c>
      <c r="C826" s="130" t="s">
        <v>1534</v>
      </c>
      <c r="D826" s="171">
        <f>D823+1</f>
        <v>729</v>
      </c>
      <c r="E826" s="193">
        <v>692937911.5</v>
      </c>
      <c r="F826" s="193" t="s">
        <v>903</v>
      </c>
      <c r="G826" s="194">
        <v>692937912</v>
      </c>
      <c r="H826" s="175"/>
    </row>
    <row r="827" spans="1:8" x14ac:dyDescent="0.25">
      <c r="A827" s="264"/>
      <c r="B827" s="130" t="s">
        <v>1535</v>
      </c>
      <c r="C827" s="130" t="s">
        <v>1536</v>
      </c>
      <c r="D827" s="171">
        <f t="shared" ref="D827:D837" si="78">D826+1</f>
        <v>730</v>
      </c>
      <c r="E827" s="193">
        <v>575551655</v>
      </c>
      <c r="F827" s="193" t="s">
        <v>903</v>
      </c>
      <c r="G827" s="194">
        <f>E827</f>
        <v>575551655</v>
      </c>
      <c r="H827" s="175"/>
    </row>
    <row r="828" spans="1:8" x14ac:dyDescent="0.25">
      <c r="A828" s="264"/>
      <c r="B828" s="130" t="s">
        <v>1537</v>
      </c>
      <c r="C828" s="130" t="s">
        <v>1538</v>
      </c>
      <c r="D828" s="171">
        <f t="shared" si="78"/>
        <v>731</v>
      </c>
      <c r="E828" s="193">
        <v>61939048.5</v>
      </c>
      <c r="F828" s="193" t="s">
        <v>903</v>
      </c>
      <c r="G828" s="194">
        <v>61939049</v>
      </c>
      <c r="H828" s="175"/>
    </row>
    <row r="829" spans="1:8" x14ac:dyDescent="0.25">
      <c r="A829" s="264"/>
      <c r="B829" s="130" t="s">
        <v>1539</v>
      </c>
      <c r="C829" s="130" t="s">
        <v>1540</v>
      </c>
      <c r="D829" s="171">
        <f t="shared" si="78"/>
        <v>732</v>
      </c>
      <c r="E829" s="193">
        <v>10669500</v>
      </c>
      <c r="F829" s="193" t="s">
        <v>903</v>
      </c>
      <c r="G829" s="194">
        <f>E829</f>
        <v>10669500</v>
      </c>
      <c r="H829" s="175"/>
    </row>
    <row r="830" spans="1:8" x14ac:dyDescent="0.25">
      <c r="A830" s="264"/>
      <c r="B830" s="130" t="s">
        <v>1541</v>
      </c>
      <c r="C830" s="130" t="s">
        <v>1542</v>
      </c>
      <c r="D830" s="171">
        <f t="shared" si="78"/>
        <v>733</v>
      </c>
      <c r="E830" s="193">
        <v>30370000</v>
      </c>
      <c r="F830" s="193" t="s">
        <v>903</v>
      </c>
      <c r="G830" s="194">
        <f>E830</f>
        <v>30370000</v>
      </c>
      <c r="H830" s="175"/>
    </row>
    <row r="831" spans="1:8" x14ac:dyDescent="0.25">
      <c r="A831" s="265"/>
      <c r="B831" s="130" t="s">
        <v>1543</v>
      </c>
      <c r="C831" s="130" t="s">
        <v>1544</v>
      </c>
      <c r="D831" s="171">
        <f t="shared" si="78"/>
        <v>734</v>
      </c>
      <c r="E831" s="193">
        <f t="shared" ref="E831" si="79">G831</f>
        <v>0</v>
      </c>
      <c r="F831" s="193" t="s">
        <v>903</v>
      </c>
      <c r="G831" s="194"/>
      <c r="H831" s="175"/>
    </row>
    <row r="832" spans="1:8" x14ac:dyDescent="0.25">
      <c r="A832" s="263">
        <f>A826+1</f>
        <v>705</v>
      </c>
      <c r="B832" s="130" t="s">
        <v>1545</v>
      </c>
      <c r="C832" s="130" t="s">
        <v>1546</v>
      </c>
      <c r="D832" s="171">
        <f t="shared" si="78"/>
        <v>735</v>
      </c>
      <c r="E832" s="193">
        <v>638778599</v>
      </c>
      <c r="F832" s="193" t="s">
        <v>903</v>
      </c>
      <c r="G832" s="194">
        <f t="shared" ref="G832:G837" si="80">E832</f>
        <v>638778599</v>
      </c>
      <c r="H832" s="175"/>
    </row>
    <row r="833" spans="1:8" x14ac:dyDescent="0.25">
      <c r="A833" s="264"/>
      <c r="B833" s="130" t="s">
        <v>1547</v>
      </c>
      <c r="C833" s="130" t="s">
        <v>1548</v>
      </c>
      <c r="D833" s="171">
        <f t="shared" si="78"/>
        <v>736</v>
      </c>
      <c r="E833" s="193">
        <v>580551045</v>
      </c>
      <c r="F833" s="193" t="s">
        <v>903</v>
      </c>
      <c r="G833" s="194">
        <f t="shared" si="80"/>
        <v>580551045</v>
      </c>
      <c r="H833" s="175"/>
    </row>
    <row r="834" spans="1:8" x14ac:dyDescent="0.25">
      <c r="A834" s="264"/>
      <c r="B834" s="130" t="s">
        <v>1549</v>
      </c>
      <c r="C834" s="130" t="s">
        <v>1550</v>
      </c>
      <c r="D834" s="171">
        <f t="shared" si="78"/>
        <v>737</v>
      </c>
      <c r="E834" s="193">
        <v>10170584</v>
      </c>
      <c r="F834" s="193" t="s">
        <v>903</v>
      </c>
      <c r="G834" s="194">
        <f t="shared" si="80"/>
        <v>10170584</v>
      </c>
      <c r="H834" s="175"/>
    </row>
    <row r="835" spans="1:8" x14ac:dyDescent="0.25">
      <c r="A835" s="264"/>
      <c r="B835" s="130" t="s">
        <v>1551</v>
      </c>
      <c r="C835" s="130" t="s">
        <v>1552</v>
      </c>
      <c r="D835" s="171">
        <f t="shared" si="78"/>
        <v>738</v>
      </c>
      <c r="E835" s="193">
        <v>14623000</v>
      </c>
      <c r="F835" s="193" t="s">
        <v>903</v>
      </c>
      <c r="G835" s="194">
        <f t="shared" si="80"/>
        <v>14623000</v>
      </c>
      <c r="H835" s="175"/>
    </row>
    <row r="836" spans="1:8" x14ac:dyDescent="0.25">
      <c r="A836" s="264"/>
      <c r="B836" s="130" t="s">
        <v>1553</v>
      </c>
      <c r="C836" s="130" t="s">
        <v>1554</v>
      </c>
      <c r="D836" s="171">
        <f t="shared" si="78"/>
        <v>739</v>
      </c>
      <c r="E836" s="193">
        <v>24686470</v>
      </c>
      <c r="F836" s="193" t="s">
        <v>903</v>
      </c>
      <c r="G836" s="194">
        <f t="shared" si="80"/>
        <v>24686470</v>
      </c>
      <c r="H836" s="175"/>
    </row>
    <row r="837" spans="1:8" x14ac:dyDescent="0.25">
      <c r="A837" s="265"/>
      <c r="B837" s="130" t="s">
        <v>1555</v>
      </c>
      <c r="C837" s="130" t="s">
        <v>1556</v>
      </c>
      <c r="D837" s="171">
        <f t="shared" si="78"/>
        <v>740</v>
      </c>
      <c r="E837" s="193">
        <v>8747500</v>
      </c>
      <c r="F837" s="193" t="s">
        <v>903</v>
      </c>
      <c r="G837" s="194">
        <f t="shared" si="80"/>
        <v>8747500</v>
      </c>
      <c r="H837" s="175"/>
    </row>
    <row r="838" spans="1:8" x14ac:dyDescent="0.25">
      <c r="A838" s="134"/>
      <c r="B838" s="135" t="s">
        <v>1557</v>
      </c>
      <c r="C838" s="136"/>
      <c r="D838" s="24"/>
      <c r="E838" s="203"/>
      <c r="F838" s="182"/>
      <c r="G838" s="200"/>
      <c r="H838" s="175"/>
    </row>
    <row r="839" spans="1:8" x14ac:dyDescent="0.25">
      <c r="A839" s="263">
        <f>A832+1</f>
        <v>706</v>
      </c>
      <c r="B839" s="130" t="s">
        <v>1558</v>
      </c>
      <c r="C839" s="130" t="s">
        <v>1559</v>
      </c>
      <c r="D839" s="171">
        <f>D837+1</f>
        <v>741</v>
      </c>
      <c r="E839" s="193">
        <v>671799115</v>
      </c>
      <c r="F839" s="193" t="s">
        <v>903</v>
      </c>
      <c r="G839" s="194">
        <f>E839</f>
        <v>671799115</v>
      </c>
      <c r="H839" s="175"/>
    </row>
    <row r="840" spans="1:8" x14ac:dyDescent="0.25">
      <c r="A840" s="264"/>
      <c r="B840" s="130" t="s">
        <v>1560</v>
      </c>
      <c r="C840" s="130" t="s">
        <v>1561</v>
      </c>
      <c r="D840" s="171">
        <f t="shared" ref="D840:D856" si="81">D839+1</f>
        <v>742</v>
      </c>
      <c r="E840" s="193">
        <v>56200000</v>
      </c>
      <c r="F840" s="193" t="s">
        <v>903</v>
      </c>
      <c r="G840" s="194">
        <f>E840</f>
        <v>56200000</v>
      </c>
      <c r="H840" s="175"/>
    </row>
    <row r="841" spans="1:8" x14ac:dyDescent="0.25">
      <c r="A841" s="264"/>
      <c r="B841" s="130" t="s">
        <v>1562</v>
      </c>
      <c r="C841" s="130" t="s">
        <v>1563</v>
      </c>
      <c r="D841" s="171">
        <f t="shared" si="81"/>
        <v>743</v>
      </c>
      <c r="E841" s="193">
        <v>335424920</v>
      </c>
      <c r="F841" s="193" t="s">
        <v>903</v>
      </c>
      <c r="G841" s="194">
        <f>E841</f>
        <v>335424920</v>
      </c>
      <c r="H841" s="175"/>
    </row>
    <row r="842" spans="1:8" x14ac:dyDescent="0.25">
      <c r="A842" s="264"/>
      <c r="B842" s="130" t="s">
        <v>1564</v>
      </c>
      <c r="C842" s="130" t="s">
        <v>1565</v>
      </c>
      <c r="D842" s="171">
        <f t="shared" si="81"/>
        <v>744</v>
      </c>
      <c r="E842" s="193">
        <v>6816500</v>
      </c>
      <c r="F842" s="193" t="s">
        <v>903</v>
      </c>
      <c r="G842" s="194">
        <f>E842</f>
        <v>6816500</v>
      </c>
      <c r="H842" s="175"/>
    </row>
    <row r="843" spans="1:8" x14ac:dyDescent="0.25">
      <c r="A843" s="264"/>
      <c r="B843" s="130" t="s">
        <v>1566</v>
      </c>
      <c r="C843" s="130" t="s">
        <v>1567</v>
      </c>
      <c r="D843" s="171">
        <f t="shared" si="81"/>
        <v>745</v>
      </c>
      <c r="E843" s="193">
        <v>273357695</v>
      </c>
      <c r="F843" s="193" t="s">
        <v>903</v>
      </c>
      <c r="G843" s="194">
        <f>E843</f>
        <v>273357695</v>
      </c>
      <c r="H843" s="175"/>
    </row>
    <row r="844" spans="1:8" x14ac:dyDescent="0.25">
      <c r="A844" s="264"/>
      <c r="B844" s="130" t="s">
        <v>1568</v>
      </c>
      <c r="C844" s="130" t="s">
        <v>1569</v>
      </c>
      <c r="D844" s="171">
        <f t="shared" si="81"/>
        <v>746</v>
      </c>
      <c r="E844" s="193">
        <v>0</v>
      </c>
      <c r="F844" s="193" t="s">
        <v>903</v>
      </c>
      <c r="G844" s="194">
        <v>0</v>
      </c>
      <c r="H844" s="175"/>
    </row>
    <row r="845" spans="1:8" x14ac:dyDescent="0.25">
      <c r="A845" s="264"/>
      <c r="B845" s="130" t="s">
        <v>1570</v>
      </c>
      <c r="C845" s="130" t="s">
        <v>1571</v>
      </c>
      <c r="D845" s="171">
        <f t="shared" si="81"/>
        <v>747</v>
      </c>
      <c r="E845" s="193">
        <f t="shared" ref="E845:E856" si="82">G845</f>
        <v>0</v>
      </c>
      <c r="F845" s="193" t="s">
        <v>903</v>
      </c>
      <c r="G845" s="194">
        <v>0</v>
      </c>
      <c r="H845" s="175"/>
    </row>
    <row r="846" spans="1:8" x14ac:dyDescent="0.25">
      <c r="A846" s="264"/>
      <c r="B846" s="130" t="s">
        <v>1572</v>
      </c>
      <c r="C846" s="130" t="s">
        <v>1573</v>
      </c>
      <c r="D846" s="171">
        <f t="shared" si="81"/>
        <v>748</v>
      </c>
      <c r="E846" s="193">
        <f t="shared" si="82"/>
        <v>0</v>
      </c>
      <c r="F846" s="193" t="s">
        <v>903</v>
      </c>
      <c r="G846" s="194">
        <v>0</v>
      </c>
      <c r="H846" s="175"/>
    </row>
    <row r="847" spans="1:8" x14ac:dyDescent="0.25">
      <c r="A847" s="265"/>
      <c r="B847" s="130" t="s">
        <v>1574</v>
      </c>
      <c r="C847" s="130" t="s">
        <v>1575</v>
      </c>
      <c r="D847" s="171">
        <f t="shared" si="81"/>
        <v>749</v>
      </c>
      <c r="E847" s="193">
        <f t="shared" si="82"/>
        <v>0</v>
      </c>
      <c r="F847" s="193" t="s">
        <v>903</v>
      </c>
      <c r="G847" s="194">
        <v>0</v>
      </c>
      <c r="H847" s="175"/>
    </row>
    <row r="848" spans="1:8" x14ac:dyDescent="0.25">
      <c r="A848" s="263">
        <f>A839+1</f>
        <v>707</v>
      </c>
      <c r="B848" s="130" t="s">
        <v>1576</v>
      </c>
      <c r="C848" s="130" t="s">
        <v>1577</v>
      </c>
      <c r="D848" s="171">
        <f t="shared" si="81"/>
        <v>750</v>
      </c>
      <c r="E848" s="193">
        <v>284817320</v>
      </c>
      <c r="F848" s="193" t="s">
        <v>903</v>
      </c>
      <c r="G848" s="194">
        <f>E848</f>
        <v>284817320</v>
      </c>
      <c r="H848" s="175"/>
    </row>
    <row r="849" spans="1:8" x14ac:dyDescent="0.25">
      <c r="A849" s="264"/>
      <c r="B849" s="130" t="s">
        <v>1578</v>
      </c>
      <c r="C849" s="130" t="s">
        <v>1579</v>
      </c>
      <c r="D849" s="171">
        <f t="shared" si="81"/>
        <v>751</v>
      </c>
      <c r="E849" s="193">
        <v>47200000</v>
      </c>
      <c r="F849" s="193" t="s">
        <v>903</v>
      </c>
      <c r="G849" s="194">
        <f>E849</f>
        <v>47200000</v>
      </c>
      <c r="H849" s="175"/>
    </row>
    <row r="850" spans="1:8" x14ac:dyDescent="0.25">
      <c r="A850" s="264"/>
      <c r="B850" s="130" t="s">
        <v>1580</v>
      </c>
      <c r="C850" s="130" t="s">
        <v>1581</v>
      </c>
      <c r="D850" s="171">
        <f t="shared" si="81"/>
        <v>752</v>
      </c>
      <c r="E850" s="193">
        <v>237617320</v>
      </c>
      <c r="F850" s="193" t="s">
        <v>903</v>
      </c>
      <c r="G850" s="194">
        <f>E850</f>
        <v>237617320</v>
      </c>
      <c r="H850" s="175"/>
    </row>
    <row r="851" spans="1:8" x14ac:dyDescent="0.25">
      <c r="A851" s="264"/>
      <c r="B851" s="130" t="s">
        <v>1582</v>
      </c>
      <c r="C851" s="130" t="s">
        <v>1583</v>
      </c>
      <c r="D851" s="171">
        <f t="shared" si="81"/>
        <v>753</v>
      </c>
      <c r="E851" s="193">
        <v>0</v>
      </c>
      <c r="F851" s="193" t="s">
        <v>903</v>
      </c>
      <c r="G851" s="194">
        <v>0</v>
      </c>
      <c r="H851" s="175"/>
    </row>
    <row r="852" spans="1:8" x14ac:dyDescent="0.25">
      <c r="A852" s="264"/>
      <c r="B852" s="130" t="s">
        <v>1584</v>
      </c>
      <c r="C852" s="130" t="s">
        <v>1585</v>
      </c>
      <c r="D852" s="171">
        <f t="shared" si="81"/>
        <v>754</v>
      </c>
      <c r="E852" s="193">
        <v>0</v>
      </c>
      <c r="F852" s="193" t="s">
        <v>903</v>
      </c>
      <c r="G852" s="194">
        <v>0</v>
      </c>
      <c r="H852" s="175"/>
    </row>
    <row r="853" spans="1:8" x14ac:dyDescent="0.25">
      <c r="A853" s="264"/>
      <c r="B853" s="130" t="s">
        <v>1586</v>
      </c>
      <c r="C853" s="130" t="s">
        <v>1587</v>
      </c>
      <c r="D853" s="171">
        <f t="shared" si="81"/>
        <v>755</v>
      </c>
      <c r="E853" s="193">
        <f t="shared" si="82"/>
        <v>0</v>
      </c>
      <c r="F853" s="193" t="s">
        <v>903</v>
      </c>
      <c r="G853" s="194">
        <v>0</v>
      </c>
      <c r="H853" s="175"/>
    </row>
    <row r="854" spans="1:8" x14ac:dyDescent="0.25">
      <c r="A854" s="264"/>
      <c r="B854" s="130" t="s">
        <v>1588</v>
      </c>
      <c r="C854" s="130" t="s">
        <v>1589</v>
      </c>
      <c r="D854" s="171">
        <f t="shared" si="81"/>
        <v>756</v>
      </c>
      <c r="E854" s="193">
        <f t="shared" si="82"/>
        <v>0</v>
      </c>
      <c r="F854" s="193" t="s">
        <v>903</v>
      </c>
      <c r="G854" s="194">
        <v>0</v>
      </c>
      <c r="H854" s="175"/>
    </row>
    <row r="855" spans="1:8" x14ac:dyDescent="0.25">
      <c r="A855" s="264"/>
      <c r="B855" s="130" t="s">
        <v>1590</v>
      </c>
      <c r="C855" s="130" t="s">
        <v>1591</v>
      </c>
      <c r="D855" s="171">
        <f t="shared" si="81"/>
        <v>757</v>
      </c>
      <c r="E855" s="193">
        <v>0</v>
      </c>
      <c r="F855" s="193" t="s">
        <v>903</v>
      </c>
      <c r="G855" s="194">
        <f>E855</f>
        <v>0</v>
      </c>
      <c r="H855" s="175"/>
    </row>
    <row r="856" spans="1:8" x14ac:dyDescent="0.25">
      <c r="A856" s="264"/>
      <c r="B856" s="130" t="s">
        <v>1592</v>
      </c>
      <c r="C856" s="130" t="s">
        <v>1593</v>
      </c>
      <c r="D856" s="207">
        <f t="shared" si="81"/>
        <v>758</v>
      </c>
      <c r="E856" s="193">
        <f t="shared" si="82"/>
        <v>0</v>
      </c>
      <c r="F856" s="193" t="s">
        <v>903</v>
      </c>
      <c r="G856" s="194">
        <v>0</v>
      </c>
      <c r="H856" s="175"/>
    </row>
    <row r="857" spans="1:8" x14ac:dyDescent="0.25">
      <c r="A857" s="134"/>
      <c r="B857" s="132" t="s">
        <v>1594</v>
      </c>
      <c r="C857" s="179"/>
      <c r="D857" s="205"/>
      <c r="E857" s="203"/>
      <c r="F857" s="182"/>
      <c r="G857" s="200"/>
      <c r="H857" s="175"/>
    </row>
    <row r="858" spans="1:8" x14ac:dyDescent="0.25">
      <c r="A858" s="263">
        <f>A848+1</f>
        <v>708</v>
      </c>
      <c r="B858" s="130" t="s">
        <v>1595</v>
      </c>
      <c r="C858" s="130" t="s">
        <v>1596</v>
      </c>
      <c r="D858" s="206">
        <f>D856+1</f>
        <v>759</v>
      </c>
      <c r="E858" s="193">
        <v>250596000</v>
      </c>
      <c r="F858" s="193" t="s">
        <v>903</v>
      </c>
      <c r="G858" s="194">
        <f t="shared" ref="G858:G867" si="83">E858</f>
        <v>250596000</v>
      </c>
      <c r="H858" s="175"/>
    </row>
    <row r="859" spans="1:8" x14ac:dyDescent="0.25">
      <c r="A859" s="264"/>
      <c r="B859" s="130" t="s">
        <v>1597</v>
      </c>
      <c r="C859" s="130" t="s">
        <v>1598</v>
      </c>
      <c r="D859" s="171">
        <f t="shared" ref="D859:D867" si="84">D858+1</f>
        <v>760</v>
      </c>
      <c r="E859" s="193">
        <v>43200000</v>
      </c>
      <c r="F859" s="193" t="s">
        <v>903</v>
      </c>
      <c r="G859" s="194">
        <f t="shared" si="83"/>
        <v>43200000</v>
      </c>
      <c r="H859" s="175"/>
    </row>
    <row r="860" spans="1:8" x14ac:dyDescent="0.25">
      <c r="A860" s="264"/>
      <c r="B860" s="130" t="s">
        <v>1599</v>
      </c>
      <c r="C860" s="130" t="s">
        <v>1600</v>
      </c>
      <c r="D860" s="171">
        <f t="shared" si="84"/>
        <v>761</v>
      </c>
      <c r="E860" s="193">
        <v>56800000</v>
      </c>
      <c r="F860" s="193" t="s">
        <v>903</v>
      </c>
      <c r="G860" s="194">
        <f t="shared" si="83"/>
        <v>56800000</v>
      </c>
      <c r="H860" s="175"/>
    </row>
    <row r="861" spans="1:8" x14ac:dyDescent="0.25">
      <c r="A861" s="264"/>
      <c r="B861" s="130" t="s">
        <v>1601</v>
      </c>
      <c r="C861" s="130" t="s">
        <v>1602</v>
      </c>
      <c r="D861" s="171">
        <f t="shared" si="84"/>
        <v>762</v>
      </c>
      <c r="E861" s="193">
        <v>120596000</v>
      </c>
      <c r="F861" s="193" t="s">
        <v>903</v>
      </c>
      <c r="G861" s="194">
        <f t="shared" si="83"/>
        <v>120596000</v>
      </c>
      <c r="H861" s="175"/>
    </row>
    <row r="862" spans="1:8" x14ac:dyDescent="0.25">
      <c r="A862" s="265"/>
      <c r="B862" s="130" t="s">
        <v>1603</v>
      </c>
      <c r="C862" s="130" t="s">
        <v>1604</v>
      </c>
      <c r="D862" s="171">
        <f t="shared" si="84"/>
        <v>763</v>
      </c>
      <c r="E862" s="193">
        <v>30000000</v>
      </c>
      <c r="F862" s="193" t="s">
        <v>903</v>
      </c>
      <c r="G862" s="194">
        <f t="shared" si="83"/>
        <v>30000000</v>
      </c>
      <c r="H862" s="175"/>
    </row>
    <row r="863" spans="1:8" x14ac:dyDescent="0.25">
      <c r="A863" s="263">
        <f>A858+1</f>
        <v>709</v>
      </c>
      <c r="B863" s="130" t="s">
        <v>1605</v>
      </c>
      <c r="C863" s="130" t="s">
        <v>1606</v>
      </c>
      <c r="D863" s="171">
        <f t="shared" si="84"/>
        <v>764</v>
      </c>
      <c r="E863" s="193">
        <v>145435880</v>
      </c>
      <c r="F863" s="193" t="s">
        <v>903</v>
      </c>
      <c r="G863" s="194">
        <f t="shared" si="83"/>
        <v>145435880</v>
      </c>
      <c r="H863" s="175"/>
    </row>
    <row r="864" spans="1:8" x14ac:dyDescent="0.25">
      <c r="A864" s="264"/>
      <c r="B864" s="137" t="s">
        <v>1607</v>
      </c>
      <c r="C864" s="130" t="s">
        <v>1608</v>
      </c>
      <c r="D864" s="171">
        <f t="shared" si="84"/>
        <v>765</v>
      </c>
      <c r="E864" s="193">
        <v>43200000</v>
      </c>
      <c r="F864" s="193" t="s">
        <v>903</v>
      </c>
      <c r="G864" s="194">
        <f t="shared" si="83"/>
        <v>43200000</v>
      </c>
      <c r="H864" s="175"/>
    </row>
    <row r="865" spans="1:8" x14ac:dyDescent="0.25">
      <c r="A865" s="264"/>
      <c r="B865" s="137" t="s">
        <v>1609</v>
      </c>
      <c r="C865" s="130" t="s">
        <v>1610</v>
      </c>
      <c r="D865" s="171">
        <f t="shared" si="84"/>
        <v>766</v>
      </c>
      <c r="E865" s="193">
        <v>56740000</v>
      </c>
      <c r="F865" s="193" t="s">
        <v>903</v>
      </c>
      <c r="G865" s="194">
        <f t="shared" si="83"/>
        <v>56740000</v>
      </c>
      <c r="H865" s="175"/>
    </row>
    <row r="866" spans="1:8" x14ac:dyDescent="0.25">
      <c r="A866" s="264"/>
      <c r="B866" s="137" t="s">
        <v>1611</v>
      </c>
      <c r="C866" s="130" t="s">
        <v>1612</v>
      </c>
      <c r="D866" s="171">
        <f t="shared" si="84"/>
        <v>767</v>
      </c>
      <c r="E866" s="193">
        <v>20495880</v>
      </c>
      <c r="F866" s="193" t="s">
        <v>903</v>
      </c>
      <c r="G866" s="194">
        <f t="shared" si="83"/>
        <v>20495880</v>
      </c>
      <c r="H866" s="175"/>
    </row>
    <row r="867" spans="1:8" x14ac:dyDescent="0.25">
      <c r="A867" s="265"/>
      <c r="B867" s="137" t="s">
        <v>1613</v>
      </c>
      <c r="C867" s="130" t="s">
        <v>1614</v>
      </c>
      <c r="D867" s="171">
        <f t="shared" si="84"/>
        <v>768</v>
      </c>
      <c r="E867" s="193">
        <v>25000000</v>
      </c>
      <c r="F867" s="193" t="s">
        <v>903</v>
      </c>
      <c r="G867" s="194">
        <f t="shared" si="83"/>
        <v>25000000</v>
      </c>
      <c r="H867" s="175"/>
    </row>
    <row r="868" spans="1:8" x14ac:dyDescent="0.25">
      <c r="A868" s="138"/>
      <c r="B868" s="132" t="s">
        <v>1615</v>
      </c>
      <c r="C868" s="133"/>
      <c r="D868" s="24"/>
      <c r="E868" s="203"/>
      <c r="F868" s="182"/>
      <c r="G868" s="197"/>
      <c r="H868" s="175"/>
    </row>
    <row r="869" spans="1:8" x14ac:dyDescent="0.25">
      <c r="A869" s="263">
        <f>A863+1</f>
        <v>710</v>
      </c>
      <c r="B869" s="137" t="s">
        <v>1616</v>
      </c>
      <c r="C869" s="130" t="s">
        <v>1617</v>
      </c>
      <c r="D869" s="171">
        <f>D867+1</f>
        <v>769</v>
      </c>
      <c r="E869" s="193">
        <v>256685363.5</v>
      </c>
      <c r="F869" s="193" t="s">
        <v>903</v>
      </c>
      <c r="G869" s="194">
        <v>484906275</v>
      </c>
      <c r="H869" s="175"/>
    </row>
    <row r="870" spans="1:8" x14ac:dyDescent="0.25">
      <c r="A870" s="264"/>
      <c r="B870" s="137" t="s">
        <v>1618</v>
      </c>
      <c r="C870" s="130" t="s">
        <v>1619</v>
      </c>
      <c r="D870" s="171">
        <f t="shared" ref="D870:D884" si="85">D869+1</f>
        <v>770</v>
      </c>
      <c r="E870" s="193">
        <v>162490000</v>
      </c>
      <c r="F870" s="193" t="s">
        <v>903</v>
      </c>
      <c r="G870" s="194">
        <v>0</v>
      </c>
      <c r="H870" s="175"/>
    </row>
    <row r="871" spans="1:8" x14ac:dyDescent="0.25">
      <c r="A871" s="264"/>
      <c r="B871" s="137" t="s">
        <v>1620</v>
      </c>
      <c r="C871" s="130" t="s">
        <v>1621</v>
      </c>
      <c r="D871" s="171">
        <f t="shared" si="85"/>
        <v>771</v>
      </c>
      <c r="E871" s="193">
        <v>0</v>
      </c>
      <c r="F871" s="193" t="s">
        <v>903</v>
      </c>
      <c r="G871" s="194">
        <v>1455500</v>
      </c>
      <c r="H871" s="175"/>
    </row>
    <row r="872" spans="1:8" x14ac:dyDescent="0.25">
      <c r="A872" s="264"/>
      <c r="B872" s="137" t="s">
        <v>1622</v>
      </c>
      <c r="C872" s="130" t="s">
        <v>1623</v>
      </c>
      <c r="D872" s="171">
        <f t="shared" si="85"/>
        <v>772</v>
      </c>
      <c r="E872" s="193">
        <f t="shared" ref="E872:E882" si="86">G872</f>
        <v>0</v>
      </c>
      <c r="F872" s="193" t="s">
        <v>903</v>
      </c>
      <c r="G872" s="194">
        <v>0</v>
      </c>
      <c r="H872" s="175"/>
    </row>
    <row r="873" spans="1:8" x14ac:dyDescent="0.25">
      <c r="A873" s="264"/>
      <c r="B873" s="137" t="s">
        <v>1624</v>
      </c>
      <c r="C873" s="130" t="s">
        <v>1625</v>
      </c>
      <c r="D873" s="171">
        <f t="shared" si="85"/>
        <v>773</v>
      </c>
      <c r="E873" s="193">
        <v>18107275</v>
      </c>
      <c r="F873" s="193" t="s">
        <v>903</v>
      </c>
      <c r="G873" s="194">
        <v>0</v>
      </c>
      <c r="H873" s="175"/>
    </row>
    <row r="874" spans="1:8" x14ac:dyDescent="0.25">
      <c r="A874" s="264"/>
      <c r="B874" s="137" t="s">
        <v>1626</v>
      </c>
      <c r="C874" s="130" t="s">
        <v>1627</v>
      </c>
      <c r="D874" s="171">
        <f t="shared" si="85"/>
        <v>774</v>
      </c>
      <c r="E874" s="193">
        <v>33046230</v>
      </c>
      <c r="F874" s="193" t="s">
        <v>903</v>
      </c>
      <c r="G874" s="194">
        <v>0</v>
      </c>
      <c r="H874" s="175"/>
    </row>
    <row r="875" spans="1:8" x14ac:dyDescent="0.25">
      <c r="A875" s="264"/>
      <c r="B875" s="137" t="s">
        <v>1628</v>
      </c>
      <c r="C875" s="130" t="s">
        <v>1629</v>
      </c>
      <c r="D875" s="171">
        <f t="shared" si="85"/>
        <v>775</v>
      </c>
      <c r="E875" s="193">
        <f t="shared" si="86"/>
        <v>0</v>
      </c>
      <c r="F875" s="193" t="s">
        <v>903</v>
      </c>
      <c r="G875" s="194">
        <v>0</v>
      </c>
      <c r="H875" s="175"/>
    </row>
    <row r="876" spans="1:8" x14ac:dyDescent="0.25">
      <c r="A876" s="265"/>
      <c r="B876" s="137" t="s">
        <v>1630</v>
      </c>
      <c r="C876" s="130" t="s">
        <v>1631</v>
      </c>
      <c r="D876" s="171">
        <f t="shared" si="85"/>
        <v>776</v>
      </c>
      <c r="E876" s="204">
        <v>45041858.5</v>
      </c>
      <c r="F876" s="193" t="s">
        <v>903</v>
      </c>
      <c r="G876" s="194">
        <v>0</v>
      </c>
      <c r="H876" s="175"/>
    </row>
    <row r="877" spans="1:8" x14ac:dyDescent="0.25">
      <c r="A877" s="263">
        <f>A869+1</f>
        <v>711</v>
      </c>
      <c r="B877" s="137" t="s">
        <v>1632</v>
      </c>
      <c r="C877" s="130" t="s">
        <v>1633</v>
      </c>
      <c r="D877" s="171">
        <f t="shared" si="85"/>
        <v>777</v>
      </c>
      <c r="E877" s="193">
        <v>328120216</v>
      </c>
      <c r="F877" s="193" t="s">
        <v>903</v>
      </c>
      <c r="G877" s="194">
        <f>E877</f>
        <v>328120216</v>
      </c>
      <c r="H877" s="175"/>
    </row>
    <row r="878" spans="1:8" x14ac:dyDescent="0.25">
      <c r="A878" s="264"/>
      <c r="B878" s="137" t="s">
        <v>1634</v>
      </c>
      <c r="C878" s="130" t="s">
        <v>1635</v>
      </c>
      <c r="D878" s="171">
        <f t="shared" si="85"/>
        <v>778</v>
      </c>
      <c r="E878" s="193">
        <v>100000000</v>
      </c>
      <c r="F878" s="193" t="s">
        <v>903</v>
      </c>
      <c r="G878" s="194">
        <f>E878</f>
        <v>100000000</v>
      </c>
      <c r="H878" s="175"/>
    </row>
    <row r="879" spans="1:8" x14ac:dyDescent="0.25">
      <c r="A879" s="264"/>
      <c r="B879" s="137" t="s">
        <v>1636</v>
      </c>
      <c r="C879" s="130" t="s">
        <v>1637</v>
      </c>
      <c r="D879" s="171">
        <f t="shared" si="85"/>
        <v>779</v>
      </c>
      <c r="E879" s="193">
        <v>201680800</v>
      </c>
      <c r="F879" s="193" t="s">
        <v>903</v>
      </c>
      <c r="G879" s="194">
        <f>E879</f>
        <v>201680800</v>
      </c>
      <c r="H879" s="175"/>
    </row>
    <row r="880" spans="1:8" x14ac:dyDescent="0.25">
      <c r="A880" s="264"/>
      <c r="B880" s="137" t="s">
        <v>1638</v>
      </c>
      <c r="C880" s="130" t="s">
        <v>1639</v>
      </c>
      <c r="D880" s="171">
        <f t="shared" si="85"/>
        <v>780</v>
      </c>
      <c r="E880" s="193">
        <f t="shared" si="86"/>
        <v>0</v>
      </c>
      <c r="F880" s="193" t="s">
        <v>903</v>
      </c>
      <c r="G880" s="194">
        <v>0</v>
      </c>
      <c r="H880" s="175"/>
    </row>
    <row r="881" spans="1:8" x14ac:dyDescent="0.25">
      <c r="A881" s="264"/>
      <c r="B881" s="137" t="s">
        <v>1640</v>
      </c>
      <c r="C881" s="130" t="s">
        <v>1641</v>
      </c>
      <c r="D881" s="171">
        <f t="shared" si="85"/>
        <v>781</v>
      </c>
      <c r="E881" s="193">
        <v>16610000</v>
      </c>
      <c r="F881" s="193" t="s">
        <v>903</v>
      </c>
      <c r="G881" s="194">
        <f>E881</f>
        <v>16610000</v>
      </c>
      <c r="H881" s="175"/>
    </row>
    <row r="882" spans="1:8" x14ac:dyDescent="0.25">
      <c r="A882" s="264"/>
      <c r="B882" s="137" t="s">
        <v>1642</v>
      </c>
      <c r="C882" s="130" t="s">
        <v>1643</v>
      </c>
      <c r="D882" s="171">
        <f t="shared" si="85"/>
        <v>782</v>
      </c>
      <c r="E882" s="193">
        <f t="shared" si="86"/>
        <v>0</v>
      </c>
      <c r="F882" s="193" t="s">
        <v>903</v>
      </c>
      <c r="G882" s="194">
        <v>0</v>
      </c>
      <c r="H882" s="175"/>
    </row>
    <row r="883" spans="1:8" x14ac:dyDescent="0.25">
      <c r="A883" s="264"/>
      <c r="B883" s="137" t="s">
        <v>1644</v>
      </c>
      <c r="C883" s="130" t="s">
        <v>1645</v>
      </c>
      <c r="D883" s="171">
        <f t="shared" si="85"/>
        <v>783</v>
      </c>
      <c r="E883" s="193">
        <v>9829416</v>
      </c>
      <c r="F883" s="193" t="s">
        <v>903</v>
      </c>
      <c r="G883" s="194">
        <f>E883</f>
        <v>9829416</v>
      </c>
      <c r="H883" s="175"/>
    </row>
    <row r="884" spans="1:8" x14ac:dyDescent="0.25">
      <c r="A884" s="264"/>
      <c r="B884" s="137" t="s">
        <v>1646</v>
      </c>
      <c r="C884" s="130" t="s">
        <v>1647</v>
      </c>
      <c r="D884" s="171">
        <f t="shared" si="85"/>
        <v>784</v>
      </c>
      <c r="E884" s="193">
        <v>0</v>
      </c>
      <c r="F884" s="193" t="s">
        <v>903</v>
      </c>
      <c r="G884" s="194">
        <v>0</v>
      </c>
      <c r="H884" s="175"/>
    </row>
    <row r="885" spans="1:8" x14ac:dyDescent="0.25">
      <c r="A885" s="138"/>
      <c r="B885" s="132" t="s">
        <v>1648</v>
      </c>
      <c r="C885" s="133"/>
      <c r="D885" s="24"/>
      <c r="E885" s="203"/>
      <c r="F885" s="182"/>
      <c r="G885" s="197"/>
      <c r="H885" s="175"/>
    </row>
    <row r="886" spans="1:8" x14ac:dyDescent="0.25">
      <c r="A886" s="263">
        <f>A877+1</f>
        <v>712</v>
      </c>
      <c r="B886" s="137" t="s">
        <v>1649</v>
      </c>
      <c r="C886" s="130" t="s">
        <v>1650</v>
      </c>
      <c r="D886" s="171">
        <f>D884+1</f>
        <v>785</v>
      </c>
      <c r="E886" s="193">
        <f>E889</f>
        <v>108000000</v>
      </c>
      <c r="F886" s="193" t="s">
        <v>903</v>
      </c>
      <c r="G886" s="194">
        <f>E886</f>
        <v>108000000</v>
      </c>
      <c r="H886" s="175"/>
    </row>
    <row r="887" spans="1:8" x14ac:dyDescent="0.25">
      <c r="A887" s="264"/>
      <c r="B887" s="137" t="s">
        <v>1651</v>
      </c>
      <c r="C887" s="130" t="s">
        <v>1652</v>
      </c>
      <c r="D887" s="171">
        <f t="shared" ref="D887:D893" si="87">D886+1</f>
        <v>786</v>
      </c>
      <c r="E887" s="193">
        <f t="shared" ref="E887:E892" si="88">G887</f>
        <v>0</v>
      </c>
      <c r="F887" s="193" t="s">
        <v>903</v>
      </c>
      <c r="G887" s="194">
        <v>0</v>
      </c>
      <c r="H887" s="175"/>
    </row>
    <row r="888" spans="1:8" x14ac:dyDescent="0.25">
      <c r="A888" s="264"/>
      <c r="B888" s="137" t="s">
        <v>1653</v>
      </c>
      <c r="C888" s="130" t="s">
        <v>1654</v>
      </c>
      <c r="D888" s="171">
        <f t="shared" si="87"/>
        <v>787</v>
      </c>
      <c r="E888" s="193">
        <v>0</v>
      </c>
      <c r="F888" s="193" t="s">
        <v>903</v>
      </c>
      <c r="G888" s="194">
        <v>0</v>
      </c>
      <c r="H888" s="175"/>
    </row>
    <row r="889" spans="1:8" x14ac:dyDescent="0.25">
      <c r="A889" s="265"/>
      <c r="B889" s="137" t="s">
        <v>1655</v>
      </c>
      <c r="C889" s="130" t="s">
        <v>1656</v>
      </c>
      <c r="D889" s="171">
        <f t="shared" si="87"/>
        <v>788</v>
      </c>
      <c r="E889" s="193">
        <v>108000000</v>
      </c>
      <c r="F889" s="193" t="s">
        <v>903</v>
      </c>
      <c r="G889" s="194">
        <f>E889</f>
        <v>108000000</v>
      </c>
      <c r="H889" s="175"/>
    </row>
    <row r="890" spans="1:8" x14ac:dyDescent="0.25">
      <c r="A890" s="263">
        <f>A886+1</f>
        <v>713</v>
      </c>
      <c r="B890" s="137" t="s">
        <v>1657</v>
      </c>
      <c r="C890" s="130" t="s">
        <v>1658</v>
      </c>
      <c r="D890" s="171">
        <f t="shared" si="87"/>
        <v>789</v>
      </c>
      <c r="E890" s="193">
        <f>E893</f>
        <v>414000000</v>
      </c>
      <c r="F890" s="193" t="s">
        <v>903</v>
      </c>
      <c r="G890" s="194">
        <f>E890</f>
        <v>414000000</v>
      </c>
      <c r="H890" s="175"/>
    </row>
    <row r="891" spans="1:8" x14ac:dyDescent="0.25">
      <c r="A891" s="264"/>
      <c r="B891" s="137" t="s">
        <v>1659</v>
      </c>
      <c r="C891" s="130" t="s">
        <v>1660</v>
      </c>
      <c r="D891" s="171">
        <f t="shared" si="87"/>
        <v>790</v>
      </c>
      <c r="E891" s="193">
        <f t="shared" si="88"/>
        <v>0</v>
      </c>
      <c r="F891" s="193" t="s">
        <v>903</v>
      </c>
      <c r="G891" s="194">
        <v>0</v>
      </c>
      <c r="H891" s="175"/>
    </row>
    <row r="892" spans="1:8" x14ac:dyDescent="0.25">
      <c r="A892" s="264"/>
      <c r="B892" s="137" t="s">
        <v>1661</v>
      </c>
      <c r="C892" s="130" t="s">
        <v>1662</v>
      </c>
      <c r="D892" s="171">
        <f t="shared" si="87"/>
        <v>791</v>
      </c>
      <c r="E892" s="193">
        <f t="shared" si="88"/>
        <v>0</v>
      </c>
      <c r="F892" s="193" t="s">
        <v>903</v>
      </c>
      <c r="G892" s="194">
        <v>0</v>
      </c>
      <c r="H892" s="175"/>
    </row>
    <row r="893" spans="1:8" x14ac:dyDescent="0.25">
      <c r="A893" s="265"/>
      <c r="B893" s="137" t="s">
        <v>1663</v>
      </c>
      <c r="C893" s="130" t="s">
        <v>1664</v>
      </c>
      <c r="D893" s="171">
        <f t="shared" si="87"/>
        <v>792</v>
      </c>
      <c r="E893" s="193">
        <v>414000000</v>
      </c>
      <c r="F893" s="193" t="s">
        <v>903</v>
      </c>
      <c r="G893" s="194">
        <v>414000000</v>
      </c>
      <c r="H893" s="175"/>
    </row>
    <row r="894" spans="1:8" ht="21" customHeight="1" x14ac:dyDescent="0.25">
      <c r="A894" s="308" t="s">
        <v>1665</v>
      </c>
      <c r="B894" s="309"/>
      <c r="C894" s="310"/>
      <c r="D894" s="192"/>
      <c r="E894" s="193"/>
      <c r="F894" s="193"/>
      <c r="G894" s="194"/>
      <c r="H894" s="175"/>
    </row>
    <row r="895" spans="1:8" x14ac:dyDescent="0.25">
      <c r="A895" s="134">
        <f>A890+1</f>
        <v>714</v>
      </c>
      <c r="B895" s="139" t="s">
        <v>1666</v>
      </c>
      <c r="C895" s="130" t="s">
        <v>1667</v>
      </c>
      <c r="D895" s="171">
        <f>D893+1</f>
        <v>793</v>
      </c>
      <c r="E895" s="195">
        <v>5000</v>
      </c>
      <c r="F895" s="182" t="s">
        <v>301</v>
      </c>
      <c r="G895" s="196">
        <f>E895</f>
        <v>5000</v>
      </c>
      <c r="H895" s="175"/>
    </row>
    <row r="896" spans="1:8" x14ac:dyDescent="0.25">
      <c r="A896" s="134">
        <f>A895+1</f>
        <v>715</v>
      </c>
      <c r="B896" s="139" t="s">
        <v>1668</v>
      </c>
      <c r="C896" s="130" t="s">
        <v>1669</v>
      </c>
      <c r="D896" s="171">
        <f>D895+1</f>
        <v>794</v>
      </c>
      <c r="E896" s="182">
        <v>30</v>
      </c>
      <c r="F896" s="182" t="s">
        <v>304</v>
      </c>
      <c r="G896" s="197">
        <f>E896</f>
        <v>30</v>
      </c>
      <c r="H896" s="175"/>
    </row>
    <row r="897" spans="1:8" x14ac:dyDescent="0.25">
      <c r="A897" s="134">
        <f>A896+1</f>
        <v>716</v>
      </c>
      <c r="B897" s="139" t="s">
        <v>1670</v>
      </c>
      <c r="C897" s="130" t="s">
        <v>1671</v>
      </c>
      <c r="D897" s="171">
        <f>D896+1</f>
        <v>795</v>
      </c>
      <c r="E897" s="198">
        <f t="shared" ref="E897:E900" si="89">G897</f>
        <v>10000</v>
      </c>
      <c r="F897" s="182"/>
      <c r="G897" s="199">
        <v>10000</v>
      </c>
      <c r="H897" s="175"/>
    </row>
    <row r="898" spans="1:8" x14ac:dyDescent="0.25">
      <c r="A898" s="134">
        <f>A897+1</f>
        <v>717</v>
      </c>
      <c r="B898" s="139" t="s">
        <v>1672</v>
      </c>
      <c r="C898" s="130" t="s">
        <v>1673</v>
      </c>
      <c r="D898" s="171">
        <f>D897+1</f>
        <v>796</v>
      </c>
      <c r="E898" s="195">
        <f>G898</f>
        <v>14000</v>
      </c>
      <c r="F898" s="182" t="s">
        <v>301</v>
      </c>
      <c r="G898" s="196">
        <v>14000</v>
      </c>
      <c r="H898" s="175"/>
    </row>
    <row r="899" spans="1:8" x14ac:dyDescent="0.25">
      <c r="A899" s="134">
        <f>A898+1</f>
        <v>718</v>
      </c>
      <c r="B899" s="139" t="s">
        <v>1674</v>
      </c>
      <c r="C899" s="130" t="s">
        <v>1675</v>
      </c>
      <c r="D899" s="171">
        <f>D898+1</f>
        <v>797</v>
      </c>
      <c r="E899" s="182">
        <f t="shared" si="89"/>
        <v>30</v>
      </c>
      <c r="F899" s="182" t="s">
        <v>304</v>
      </c>
      <c r="G899" s="200">
        <v>30</v>
      </c>
      <c r="H899" s="175"/>
    </row>
    <row r="900" spans="1:8" x14ac:dyDescent="0.25">
      <c r="A900" s="134">
        <f>A899+1</f>
        <v>719</v>
      </c>
      <c r="B900" s="139" t="s">
        <v>1676</v>
      </c>
      <c r="C900" s="130" t="s">
        <v>1677</v>
      </c>
      <c r="D900" s="171">
        <f>D899+1</f>
        <v>798</v>
      </c>
      <c r="E900" s="198">
        <f t="shared" si="89"/>
        <v>30000</v>
      </c>
      <c r="F900" s="182" t="s">
        <v>1678</v>
      </c>
      <c r="G900" s="199">
        <v>30000</v>
      </c>
      <c r="H900" s="175"/>
    </row>
    <row r="901" spans="1:8" s="36" customFormat="1" x14ac:dyDescent="0.25">
      <c r="A901" s="140"/>
      <c r="B901" s="23"/>
      <c r="C901" s="23"/>
      <c r="D901" s="24"/>
      <c r="E901" s="201"/>
      <c r="F901" s="202"/>
      <c r="G901" s="181"/>
      <c r="H901" s="175"/>
    </row>
    <row r="902" spans="1:8" s="36" customFormat="1" x14ac:dyDescent="0.2">
      <c r="A902" s="141"/>
      <c r="B902" s="142" t="s">
        <v>1679</v>
      </c>
      <c r="C902" s="143"/>
      <c r="D902" s="170" t="s">
        <v>1680</v>
      </c>
      <c r="E902" s="172">
        <f t="shared" ref="E902:E933" si="90">G902</f>
        <v>5</v>
      </c>
      <c r="F902" s="177"/>
      <c r="G902" s="181">
        <f>IF(AND(G155&gt;0,G155&lt;=30),5,IF(AND(G155&gt;30,G155&lt;=60),4,IF(AND(G155&gt;60,G155&lt;=90),3,IF(AND(G155&gt;90,G155&lt;=120),2,IF(G155&gt;120,1,"KOREKSI KEMBALI INPUTAN ANDA")))))</f>
        <v>5</v>
      </c>
      <c r="H902" s="175"/>
    </row>
    <row r="903" spans="1:8" s="36" customFormat="1" x14ac:dyDescent="0.2">
      <c r="A903" s="141"/>
      <c r="B903" s="144" t="s">
        <v>1679</v>
      </c>
      <c r="C903" s="145"/>
      <c r="D903" s="171">
        <f>D900+1</f>
        <v>799</v>
      </c>
      <c r="E903" s="182">
        <f t="shared" si="90"/>
        <v>5</v>
      </c>
      <c r="F903" s="177"/>
      <c r="G903" s="181">
        <f>G902</f>
        <v>5</v>
      </c>
      <c r="H903" s="175"/>
    </row>
    <row r="904" spans="1:8" s="36" customFormat="1" x14ac:dyDescent="0.2">
      <c r="A904" s="141"/>
      <c r="B904" s="142" t="s">
        <v>1681</v>
      </c>
      <c r="C904" s="143"/>
      <c r="D904" s="170" t="s">
        <v>1680</v>
      </c>
      <c r="E904" s="172">
        <f t="shared" si="90"/>
        <v>0</v>
      </c>
      <c r="F904" s="177"/>
      <c r="G904" s="181">
        <f>IF(VALUE(G201)&gt;=1,5,0)</f>
        <v>0</v>
      </c>
      <c r="H904" s="175"/>
    </row>
    <row r="905" spans="1:8" s="36" customFormat="1" x14ac:dyDescent="0.2">
      <c r="A905" s="141"/>
      <c r="B905" s="144" t="s">
        <v>1681</v>
      </c>
      <c r="C905" s="145"/>
      <c r="D905" s="171">
        <f>D903+1</f>
        <v>800</v>
      </c>
      <c r="E905" s="182">
        <f t="shared" si="90"/>
        <v>0</v>
      </c>
      <c r="F905" s="177"/>
      <c r="G905" s="181">
        <f>G904</f>
        <v>0</v>
      </c>
      <c r="H905" s="175"/>
    </row>
    <row r="906" spans="1:8" s="36" customFormat="1" x14ac:dyDescent="0.2">
      <c r="A906" s="141"/>
      <c r="B906" s="142" t="s">
        <v>1682</v>
      </c>
      <c r="C906" s="143"/>
      <c r="D906" s="170" t="s">
        <v>1680</v>
      </c>
      <c r="E906" s="172">
        <f t="shared" si="90"/>
        <v>5</v>
      </c>
      <c r="F906" s="177"/>
      <c r="G906" s="181">
        <f>IF(VALUE(G198)&gt;=1,5,1)</f>
        <v>5</v>
      </c>
      <c r="H906" s="175"/>
    </row>
    <row r="907" spans="1:8" s="36" customFormat="1" x14ac:dyDescent="0.2">
      <c r="A907" s="141"/>
      <c r="B907" s="144" t="s">
        <v>1682</v>
      </c>
      <c r="C907" s="145"/>
      <c r="D907" s="171">
        <f>D905+1</f>
        <v>801</v>
      </c>
      <c r="E907" s="182">
        <f t="shared" si="90"/>
        <v>5</v>
      </c>
      <c r="F907" s="177"/>
      <c r="G907" s="181">
        <f>G906</f>
        <v>5</v>
      </c>
      <c r="H907" s="175"/>
    </row>
    <row r="908" spans="1:8" s="36" customFormat="1" x14ac:dyDescent="0.2">
      <c r="A908" s="141"/>
      <c r="B908" s="142" t="s">
        <v>1683</v>
      </c>
      <c r="C908" s="143"/>
      <c r="D908" s="170" t="s">
        <v>1680</v>
      </c>
      <c r="E908" s="172">
        <f t="shared" si="90"/>
        <v>4</v>
      </c>
      <c r="F908" s="177"/>
      <c r="G908" s="181">
        <f>IF(VALUE(G204)&gt;=5,5,IF(VALUE(G204)=4,4,IF(VALUE(G204)=3,4,IF(VALUE(G204)=2,3,IF(VALUE(G204)=1,2,0)))))</f>
        <v>4</v>
      </c>
      <c r="H908" s="175"/>
    </row>
    <row r="909" spans="1:8" s="36" customFormat="1" x14ac:dyDescent="0.2">
      <c r="A909" s="141"/>
      <c r="B909" s="144" t="s">
        <v>1683</v>
      </c>
      <c r="C909" s="145"/>
      <c r="D909" s="171">
        <f>D907+1</f>
        <v>802</v>
      </c>
      <c r="E909" s="182">
        <f t="shared" si="90"/>
        <v>4</v>
      </c>
      <c r="F909" s="177"/>
      <c r="G909" s="181">
        <f>G908</f>
        <v>4</v>
      </c>
      <c r="H909" s="175"/>
    </row>
    <row r="910" spans="1:8" s="36" customFormat="1" x14ac:dyDescent="0.2">
      <c r="A910" s="141"/>
      <c r="B910" s="146" t="s">
        <v>1684</v>
      </c>
      <c r="C910" s="143"/>
      <c r="D910" s="170" t="s">
        <v>218</v>
      </c>
      <c r="E910" s="172">
        <f t="shared" si="90"/>
        <v>0.9868875086266391</v>
      </c>
      <c r="F910" s="177"/>
      <c r="G910" s="174">
        <f>IF(G217=0,0,(VALUE(G217)/VALUE(G100)))</f>
        <v>0.9868875086266391</v>
      </c>
      <c r="H910" s="175"/>
    </row>
    <row r="911" spans="1:8" s="36" customFormat="1" x14ac:dyDescent="0.2">
      <c r="A911" s="141"/>
      <c r="B911" s="142" t="s">
        <v>1685</v>
      </c>
      <c r="C911" s="143"/>
      <c r="D911" s="170" t="s">
        <v>1680</v>
      </c>
      <c r="E911" s="172">
        <f t="shared" si="90"/>
        <v>5</v>
      </c>
      <c r="F911" s="177"/>
      <c r="G911" s="181">
        <f>IF(AND(G910&gt;0.75,G910&lt;=1),5,IF(AND(G910&gt;0.59,G910&lt;=0.75),4,IF(AND(G910&gt;0.25,G910&lt;=0.59),3,IF(AND(G910&gt;0,G910&lt;=0.25),2,IF(G910=0,1,"KOREKSI KEMBALI INPUTAN ANDA")))))</f>
        <v>5</v>
      </c>
      <c r="H911" s="175"/>
    </row>
    <row r="912" spans="1:8" s="36" customFormat="1" x14ac:dyDescent="0.2">
      <c r="A912" s="141"/>
      <c r="B912" s="144" t="s">
        <v>1685</v>
      </c>
      <c r="C912" s="145"/>
      <c r="D912" s="171">
        <f>D909+1</f>
        <v>803</v>
      </c>
      <c r="E912" s="182">
        <f t="shared" si="90"/>
        <v>5</v>
      </c>
      <c r="F912" s="177"/>
      <c r="G912" s="181">
        <f>G911</f>
        <v>5</v>
      </c>
      <c r="H912" s="175"/>
    </row>
    <row r="913" spans="1:8" s="36" customFormat="1" x14ac:dyDescent="0.2">
      <c r="A913" s="141"/>
      <c r="B913" s="142" t="s">
        <v>1686</v>
      </c>
      <c r="C913" s="143"/>
      <c r="D913" s="170" t="s">
        <v>1680</v>
      </c>
      <c r="E913" s="172">
        <f t="shared" si="90"/>
        <v>3</v>
      </c>
      <c r="F913" s="177"/>
      <c r="G913" s="181">
        <f>IF(AND(VALUE(G207)&gt;0,VALUE(G207)&lt;=500),5,IF(AND(VALUE(G207)&gt;500,VALUE(G207)&lt;=1000),4,IF(AND(VALUE(G207)&gt;1000,VALUE(G207)&lt;=2000),3,IF(AND(VALUE(G207)&gt;2000,VALUE(G207)&lt;=3500),2,IF((VALUE(G207)&gt;3500),1,1)))))</f>
        <v>3</v>
      </c>
      <c r="H913" s="175"/>
    </row>
    <row r="914" spans="1:8" s="36" customFormat="1" x14ac:dyDescent="0.2">
      <c r="A914" s="141"/>
      <c r="B914" s="144" t="s">
        <v>1686</v>
      </c>
      <c r="C914" s="145"/>
      <c r="D914" s="171">
        <f>D912+1</f>
        <v>804</v>
      </c>
      <c r="E914" s="182">
        <f t="shared" si="90"/>
        <v>3</v>
      </c>
      <c r="F914" s="177"/>
      <c r="G914" s="181">
        <f>G913</f>
        <v>3</v>
      </c>
      <c r="H914" s="175"/>
    </row>
    <row r="915" spans="1:8" s="36" customFormat="1" x14ac:dyDescent="0.2">
      <c r="A915" s="141"/>
      <c r="B915" s="146" t="s">
        <v>1687</v>
      </c>
      <c r="C915" s="143"/>
      <c r="D915" s="170" t="s">
        <v>218</v>
      </c>
      <c r="E915" s="172">
        <v>1</v>
      </c>
      <c r="F915" s="177"/>
      <c r="G915" s="181">
        <v>1</v>
      </c>
      <c r="H915" s="175"/>
    </row>
    <row r="916" spans="1:8" s="36" customFormat="1" x14ac:dyDescent="0.2">
      <c r="A916" s="141"/>
      <c r="B916" s="142" t="s">
        <v>1688</v>
      </c>
      <c r="C916" s="143"/>
      <c r="D916" s="170" t="s">
        <v>1680</v>
      </c>
      <c r="E916" s="172">
        <f t="shared" si="90"/>
        <v>5</v>
      </c>
      <c r="F916" s="177"/>
      <c r="G916" s="181">
        <f>IF(AND(G915&gt;0.75,G915&lt;=1),5,IF(AND(G915&gt;0.59,G915&lt;=0.75),4,IF(AND(G915&gt;0.259,G915&lt;=0.5),3,IF(AND(G915&gt;0,G915&lt;=0.25),2,IF(G915=0,1,"KOREKSI INPUTAN")))))</f>
        <v>5</v>
      </c>
      <c r="H916" s="175"/>
    </row>
    <row r="917" spans="1:8" s="36" customFormat="1" x14ac:dyDescent="0.2">
      <c r="A917" s="141"/>
      <c r="B917" s="144" t="s">
        <v>1688</v>
      </c>
      <c r="C917" s="145"/>
      <c r="D917" s="171">
        <f>D914+1</f>
        <v>805</v>
      </c>
      <c r="E917" s="182">
        <f t="shared" si="90"/>
        <v>5</v>
      </c>
      <c r="F917" s="177"/>
      <c r="G917" s="181">
        <f>G916</f>
        <v>5</v>
      </c>
      <c r="H917" s="175"/>
    </row>
    <row r="918" spans="1:8" s="36" customFormat="1" x14ac:dyDescent="0.2">
      <c r="A918" s="141"/>
      <c r="B918" s="142" t="s">
        <v>1689</v>
      </c>
      <c r="C918" s="143"/>
      <c r="D918" s="170" t="s">
        <v>1680</v>
      </c>
      <c r="E918" s="172">
        <f t="shared" si="90"/>
        <v>5</v>
      </c>
      <c r="F918" s="177"/>
      <c r="G918" s="181">
        <f>IF(AND(VALUE(G285)&gt;0,VALUE(G285)&lt;=3000),5,IF(AND(VALUE(G285)&gt;3000,VALUE(G285)&lt;=6000),4,IF(AND(VALUE(G285)&gt;6000,VALUE(G285)&lt;=8000),3,IF(AND(VALUE(G285)&gt;8000,VALUE(G285)&lt;=10000),2,IF(VALUE(G285)&gt;10000,1,1)))))</f>
        <v>5</v>
      </c>
      <c r="H918" s="175"/>
    </row>
    <row r="919" spans="1:8" s="36" customFormat="1" x14ac:dyDescent="0.2">
      <c r="A919" s="141"/>
      <c r="B919" s="144" t="s">
        <v>1689</v>
      </c>
      <c r="C919" s="145"/>
      <c r="D919" s="171">
        <f>D917+1</f>
        <v>806</v>
      </c>
      <c r="E919" s="182">
        <f t="shared" si="90"/>
        <v>5</v>
      </c>
      <c r="F919" s="177"/>
      <c r="G919" s="181">
        <f>G918</f>
        <v>5</v>
      </c>
      <c r="H919" s="175"/>
    </row>
    <row r="920" spans="1:8" s="36" customFormat="1" x14ac:dyDescent="0.2">
      <c r="A920" s="141"/>
      <c r="B920" s="142" t="s">
        <v>1690</v>
      </c>
      <c r="C920" s="143"/>
      <c r="D920" s="170" t="s">
        <v>1680</v>
      </c>
      <c r="E920" s="172">
        <f t="shared" si="90"/>
        <v>5</v>
      </c>
      <c r="F920" s="177"/>
      <c r="G920" s="181">
        <f>IF(AND(VALUE(G289)&gt;0,VALUE(G289)&lt;=6000),5,IF(AND(VALUE(G289)&gt;6000,VALUE(G289)&lt;=8000),4,IF(AND(VALUE(G289)&gt;8000,VALUE(G289)&lt;=10000),3,IF(AND(VALUE(G289)&gt;10000,VALUE(G289)&lt;=12000),2,IF(VALUE(G289)&gt;=12000,1,1)))))</f>
        <v>5</v>
      </c>
      <c r="H920" s="175"/>
    </row>
    <row r="921" spans="1:8" s="36" customFormat="1" x14ac:dyDescent="0.2">
      <c r="A921" s="141"/>
      <c r="B921" s="144" t="s">
        <v>1690</v>
      </c>
      <c r="C921" s="145"/>
      <c r="D921" s="171">
        <f>D919+1</f>
        <v>807</v>
      </c>
      <c r="E921" s="182">
        <f t="shared" si="90"/>
        <v>5</v>
      </c>
      <c r="F921" s="177"/>
      <c r="G921" s="181">
        <f>G920</f>
        <v>5</v>
      </c>
      <c r="H921" s="175"/>
    </row>
    <row r="922" spans="1:8" s="36" customFormat="1" x14ac:dyDescent="0.2">
      <c r="A922" s="141"/>
      <c r="B922" s="142" t="s">
        <v>1691</v>
      </c>
      <c r="C922" s="143"/>
      <c r="D922" s="170" t="s">
        <v>1680</v>
      </c>
      <c r="E922" s="172">
        <f t="shared" si="90"/>
        <v>5</v>
      </c>
      <c r="F922" s="177"/>
      <c r="G922" s="181">
        <f>IF(AND(VALUE(G293)&gt;0,VALUE(G293)&lt;=6000),5,IF(AND(VALUE(G293)&gt;6000,VALUE(G293)&lt;=8000),4,IF(AND(VALUE(G293)&gt;8000,VALUE(G293)&lt;=10000),3,IF(AND(VALUE(G293)&gt;10000,VALUE(G293)&lt;=12000),2,IF(VALUE(G293)&gt;=12000,1,1)))))</f>
        <v>5</v>
      </c>
      <c r="H922" s="175"/>
    </row>
    <row r="923" spans="1:8" s="36" customFormat="1" x14ac:dyDescent="0.2">
      <c r="A923" s="141"/>
      <c r="B923" s="144" t="s">
        <v>1691</v>
      </c>
      <c r="C923" s="145"/>
      <c r="D923" s="171">
        <f>D921+1</f>
        <v>808</v>
      </c>
      <c r="E923" s="182">
        <f t="shared" si="90"/>
        <v>5</v>
      </c>
      <c r="F923" s="177"/>
      <c r="G923" s="181">
        <f>G922</f>
        <v>5</v>
      </c>
      <c r="H923" s="175"/>
    </row>
    <row r="924" spans="1:8" s="36" customFormat="1" x14ac:dyDescent="0.2">
      <c r="A924" s="141"/>
      <c r="B924" s="142" t="s">
        <v>1692</v>
      </c>
      <c r="C924" s="143"/>
      <c r="D924" s="170" t="s">
        <v>1680</v>
      </c>
      <c r="E924" s="172">
        <f t="shared" si="90"/>
        <v>1</v>
      </c>
      <c r="F924" s="177"/>
      <c r="G924" s="181">
        <f>IF(VALUE(G327)&gt;=1,5,1)</f>
        <v>1</v>
      </c>
      <c r="H924" s="175"/>
    </row>
    <row r="925" spans="1:8" s="36" customFormat="1" x14ac:dyDescent="0.2">
      <c r="A925" s="141"/>
      <c r="B925" s="144" t="s">
        <v>1692</v>
      </c>
      <c r="C925" s="145"/>
      <c r="D925" s="171">
        <f>D923+1</f>
        <v>809</v>
      </c>
      <c r="E925" s="182">
        <f t="shared" si="90"/>
        <v>1</v>
      </c>
      <c r="F925" s="177"/>
      <c r="G925" s="181">
        <f>G924</f>
        <v>1</v>
      </c>
      <c r="H925" s="175"/>
    </row>
    <row r="926" spans="1:8" s="36" customFormat="1" x14ac:dyDescent="0.2">
      <c r="A926" s="141"/>
      <c r="B926" s="142" t="s">
        <v>1693</v>
      </c>
      <c r="C926" s="143"/>
      <c r="D926" s="170" t="s">
        <v>1680</v>
      </c>
      <c r="E926" s="172">
        <f t="shared" si="90"/>
        <v>1</v>
      </c>
      <c r="F926" s="177"/>
      <c r="G926" s="181">
        <f>IF(VALUE(G328)&gt;=1,5,1)</f>
        <v>1</v>
      </c>
      <c r="H926" s="175"/>
    </row>
    <row r="927" spans="1:8" s="36" customFormat="1" x14ac:dyDescent="0.2">
      <c r="A927" s="141"/>
      <c r="B927" s="144" t="s">
        <v>1693</v>
      </c>
      <c r="C927" s="145"/>
      <c r="D927" s="171">
        <f>D925+1</f>
        <v>810</v>
      </c>
      <c r="E927" s="182">
        <f t="shared" si="90"/>
        <v>1</v>
      </c>
      <c r="F927" s="177"/>
      <c r="G927" s="181">
        <f>G926</f>
        <v>1</v>
      </c>
      <c r="H927" s="175"/>
    </row>
    <row r="928" spans="1:8" s="36" customFormat="1" x14ac:dyDescent="0.2">
      <c r="A928" s="141"/>
      <c r="B928" s="142" t="s">
        <v>1694</v>
      </c>
      <c r="C928" s="143"/>
      <c r="D928" s="170" t="s">
        <v>1680</v>
      </c>
      <c r="E928" s="172">
        <f t="shared" si="90"/>
        <v>1</v>
      </c>
      <c r="F928" s="177"/>
      <c r="G928" s="181">
        <f>IF(VALUE(G329)&gt;=1,5,1)</f>
        <v>1</v>
      </c>
      <c r="H928" s="175"/>
    </row>
    <row r="929" spans="1:8" s="36" customFormat="1" x14ac:dyDescent="0.2">
      <c r="A929" s="141"/>
      <c r="B929" s="144" t="s">
        <v>1694</v>
      </c>
      <c r="C929" s="145"/>
      <c r="D929" s="171">
        <f>D927+1</f>
        <v>811</v>
      </c>
      <c r="E929" s="182">
        <f t="shared" si="90"/>
        <v>1</v>
      </c>
      <c r="F929" s="177"/>
      <c r="G929" s="181">
        <f>G928</f>
        <v>1</v>
      </c>
      <c r="H929" s="175"/>
    </row>
    <row r="930" spans="1:8" s="36" customFormat="1" x14ac:dyDescent="0.2">
      <c r="A930" s="141"/>
      <c r="B930" s="142" t="s">
        <v>1695</v>
      </c>
      <c r="C930" s="143"/>
      <c r="D930" s="170" t="s">
        <v>1680</v>
      </c>
      <c r="E930" s="172">
        <f t="shared" si="90"/>
        <v>5</v>
      </c>
      <c r="F930" s="177"/>
      <c r="G930" s="181">
        <f>IF(VALUE(G333)&gt;=1,5,1)</f>
        <v>5</v>
      </c>
      <c r="H930" s="175"/>
    </row>
    <row r="931" spans="1:8" s="36" customFormat="1" x14ac:dyDescent="0.2">
      <c r="A931" s="141"/>
      <c r="B931" s="144" t="s">
        <v>1695</v>
      </c>
      <c r="C931" s="145"/>
      <c r="D931" s="171">
        <f>D929+1</f>
        <v>812</v>
      </c>
      <c r="E931" s="182">
        <f t="shared" si="90"/>
        <v>5</v>
      </c>
      <c r="F931" s="177"/>
      <c r="G931" s="181">
        <f>G930</f>
        <v>5</v>
      </c>
      <c r="H931" s="175"/>
    </row>
    <row r="932" spans="1:8" s="36" customFormat="1" x14ac:dyDescent="0.2">
      <c r="A932" s="141"/>
      <c r="B932" s="142" t="s">
        <v>1696</v>
      </c>
      <c r="C932" s="143"/>
      <c r="D932" s="170" t="s">
        <v>1680</v>
      </c>
      <c r="E932" s="172">
        <f t="shared" si="90"/>
        <v>5</v>
      </c>
      <c r="F932" s="177"/>
      <c r="G932" s="181">
        <f>IF(VALUE(G336)&gt;=1,5,1)</f>
        <v>5</v>
      </c>
      <c r="H932" s="175"/>
    </row>
    <row r="933" spans="1:8" s="36" customFormat="1" x14ac:dyDescent="0.2">
      <c r="A933" s="141"/>
      <c r="B933" s="144" t="s">
        <v>1696</v>
      </c>
      <c r="C933" s="145"/>
      <c r="D933" s="171">
        <f>D931+1</f>
        <v>813</v>
      </c>
      <c r="E933" s="182">
        <f t="shared" si="90"/>
        <v>5</v>
      </c>
      <c r="F933" s="177"/>
      <c r="G933" s="181">
        <f>G932</f>
        <v>5</v>
      </c>
      <c r="H933" s="175"/>
    </row>
    <row r="934" spans="1:8" s="36" customFormat="1" x14ac:dyDescent="0.2">
      <c r="A934" s="141"/>
      <c r="B934" s="142" t="s">
        <v>1697</v>
      </c>
      <c r="C934" s="143"/>
      <c r="D934" s="170" t="s">
        <v>1680</v>
      </c>
      <c r="E934" s="172">
        <f t="shared" ref="E934:E965" si="91">G934</f>
        <v>5</v>
      </c>
      <c r="F934" s="177"/>
      <c r="G934" s="181">
        <f>IF(VALUE(G337)&gt;2,5,IF(AND(VALUE(G337)&gt;0,VALUE(G337)&lt;=2),3,IF(VALUE(G337)=0,0,"CEK KEMBALI INPUTAN")))</f>
        <v>5</v>
      </c>
      <c r="H934" s="175"/>
    </row>
    <row r="935" spans="1:8" s="36" customFormat="1" x14ac:dyDescent="0.2">
      <c r="A935" s="141"/>
      <c r="B935" s="144" t="s">
        <v>1697</v>
      </c>
      <c r="C935" s="145"/>
      <c r="D935" s="171">
        <f>D933+1</f>
        <v>814</v>
      </c>
      <c r="E935" s="182">
        <f t="shared" si="91"/>
        <v>5</v>
      </c>
      <c r="F935" s="177"/>
      <c r="G935" s="181">
        <f>G934</f>
        <v>5</v>
      </c>
      <c r="H935" s="175"/>
    </row>
    <row r="936" spans="1:8" s="36" customFormat="1" x14ac:dyDescent="0.2">
      <c r="A936" s="141"/>
      <c r="B936" s="142" t="s">
        <v>1698</v>
      </c>
      <c r="C936" s="143"/>
      <c r="D936" s="170" t="s">
        <v>1680</v>
      </c>
      <c r="E936" s="172">
        <f t="shared" si="91"/>
        <v>5</v>
      </c>
      <c r="F936" s="177"/>
      <c r="G936" s="181">
        <f>IF(VALUE(G338)&gt;0,5,1)</f>
        <v>5</v>
      </c>
      <c r="H936" s="175"/>
    </row>
    <row r="937" spans="1:8" s="36" customFormat="1" x14ac:dyDescent="0.2">
      <c r="A937" s="141"/>
      <c r="B937" s="144" t="s">
        <v>1698</v>
      </c>
      <c r="C937" s="145"/>
      <c r="D937" s="171">
        <f>D935+1</f>
        <v>815</v>
      </c>
      <c r="E937" s="182">
        <f t="shared" si="91"/>
        <v>5</v>
      </c>
      <c r="F937" s="177"/>
      <c r="G937" s="181">
        <f>G936</f>
        <v>5</v>
      </c>
      <c r="H937" s="175"/>
    </row>
    <row r="938" spans="1:8" s="36" customFormat="1" x14ac:dyDescent="0.2">
      <c r="A938" s="141"/>
      <c r="B938" s="142" t="s">
        <v>1699</v>
      </c>
      <c r="C938" s="143"/>
      <c r="D938" s="170" t="s">
        <v>1680</v>
      </c>
      <c r="E938" s="172">
        <f t="shared" si="91"/>
        <v>2</v>
      </c>
      <c r="F938" s="177"/>
      <c r="G938" s="181">
        <f>IF(VALUE(G376)&gt;7,5,IF(AND(VALUE(G376)&gt;5,VALUE(G376)&lt;=7),4,IF(AND(VALUE(G376)&gt;3,VALUE(G376)&lt;=5),3,IF(AND(VALUE(G376)&gt;1,VALUE(G376)&lt;=3),2,IF(VALUE(G376)=1,1,IF(VALUE(G376)=0,0,"CEK KEMBALI INPUTAN"))))))</f>
        <v>2</v>
      </c>
      <c r="H938" s="175"/>
    </row>
    <row r="939" spans="1:8" s="36" customFormat="1" x14ac:dyDescent="0.2">
      <c r="A939" s="141"/>
      <c r="B939" s="144" t="s">
        <v>1699</v>
      </c>
      <c r="C939" s="145"/>
      <c r="D939" s="171">
        <f>D937+1</f>
        <v>816</v>
      </c>
      <c r="E939" s="182">
        <f t="shared" si="91"/>
        <v>2</v>
      </c>
      <c r="F939" s="177"/>
      <c r="G939" s="181">
        <f>G938</f>
        <v>2</v>
      </c>
      <c r="H939" s="175"/>
    </row>
    <row r="940" spans="1:8" s="36" customFormat="1" x14ac:dyDescent="0.2">
      <c r="A940" s="141"/>
      <c r="B940" s="142" t="s">
        <v>1700</v>
      </c>
      <c r="C940" s="143"/>
      <c r="D940" s="170" t="s">
        <v>1680</v>
      </c>
      <c r="E940" s="172">
        <f t="shared" si="91"/>
        <v>4</v>
      </c>
      <c r="F940" s="177"/>
      <c r="G940" s="181">
        <f>IF(VALUE(G366)&gt;7,5,IF(AND(VALUE(G366)&gt;5,VALUE(G366)&lt;=7),4,IF(AND(VALUE(G366)&gt;3,VALUE(G366)&lt;=5),3,IF(AND(VALUE(G366)&gt;1,VALUE(G366)&lt;=3),2,IF(VALUE(G366)=1,1,IF(VALUE(G366)=0,0,0))))))</f>
        <v>4</v>
      </c>
      <c r="H940" s="175"/>
    </row>
    <row r="941" spans="1:8" s="36" customFormat="1" x14ac:dyDescent="0.2">
      <c r="A941" s="141"/>
      <c r="B941" s="144" t="s">
        <v>1700</v>
      </c>
      <c r="C941" s="145"/>
      <c r="D941" s="171">
        <f>D939+1</f>
        <v>817</v>
      </c>
      <c r="E941" s="182">
        <f t="shared" si="91"/>
        <v>4</v>
      </c>
      <c r="F941" s="177"/>
      <c r="G941" s="181">
        <f>G940</f>
        <v>4</v>
      </c>
      <c r="H941" s="175"/>
    </row>
    <row r="942" spans="1:8" s="36" customFormat="1" x14ac:dyDescent="0.2">
      <c r="A942" s="141"/>
      <c r="B942" s="146" t="s">
        <v>1701</v>
      </c>
      <c r="C942" s="143"/>
      <c r="D942" s="170" t="s">
        <v>218</v>
      </c>
      <c r="E942" s="172">
        <f t="shared" si="91"/>
        <v>1</v>
      </c>
      <c r="F942" s="177"/>
      <c r="G942" s="181">
        <f t="shared" ref="G942:G948" si="92">VALUE(G379)</f>
        <v>1</v>
      </c>
      <c r="H942" s="175"/>
    </row>
    <row r="943" spans="1:8" s="36" customFormat="1" x14ac:dyDescent="0.2">
      <c r="A943" s="141"/>
      <c r="B943" s="146" t="s">
        <v>1702</v>
      </c>
      <c r="C943" s="143"/>
      <c r="D943" s="170" t="s">
        <v>218</v>
      </c>
      <c r="E943" s="172">
        <f t="shared" si="91"/>
        <v>0</v>
      </c>
      <c r="F943" s="177"/>
      <c r="G943" s="181">
        <f t="shared" si="92"/>
        <v>0</v>
      </c>
      <c r="H943" s="175"/>
    </row>
    <row r="944" spans="1:8" s="36" customFormat="1" x14ac:dyDescent="0.2">
      <c r="A944" s="141"/>
      <c r="B944" s="146" t="s">
        <v>1703</v>
      </c>
      <c r="C944" s="143"/>
      <c r="D944" s="170" t="s">
        <v>218</v>
      </c>
      <c r="E944" s="172">
        <f t="shared" si="91"/>
        <v>0</v>
      </c>
      <c r="F944" s="177"/>
      <c r="G944" s="181">
        <f t="shared" si="92"/>
        <v>0</v>
      </c>
      <c r="H944" s="175"/>
    </row>
    <row r="945" spans="1:8" s="36" customFormat="1" x14ac:dyDescent="0.2">
      <c r="A945" s="141"/>
      <c r="B945" s="146" t="s">
        <v>1704</v>
      </c>
      <c r="C945" s="143"/>
      <c r="D945" s="170" t="s">
        <v>218</v>
      </c>
      <c r="E945" s="172">
        <f t="shared" si="91"/>
        <v>0</v>
      </c>
      <c r="F945" s="177"/>
      <c r="G945" s="181">
        <f t="shared" si="92"/>
        <v>0</v>
      </c>
      <c r="H945" s="175"/>
    </row>
    <row r="946" spans="1:8" s="36" customFormat="1" x14ac:dyDescent="0.2">
      <c r="A946" s="141"/>
      <c r="B946" s="146" t="s">
        <v>1705</v>
      </c>
      <c r="C946" s="143"/>
      <c r="D946" s="170" t="s">
        <v>218</v>
      </c>
      <c r="E946" s="172">
        <f t="shared" si="91"/>
        <v>0</v>
      </c>
      <c r="F946" s="177"/>
      <c r="G946" s="181">
        <f t="shared" si="92"/>
        <v>0</v>
      </c>
      <c r="H946" s="175"/>
    </row>
    <row r="947" spans="1:8" s="36" customFormat="1" x14ac:dyDescent="0.2">
      <c r="A947" s="141"/>
      <c r="B947" s="146" t="s">
        <v>1706</v>
      </c>
      <c r="C947" s="143"/>
      <c r="D947" s="170" t="s">
        <v>218</v>
      </c>
      <c r="E947" s="172">
        <f t="shared" si="91"/>
        <v>0</v>
      </c>
      <c r="F947" s="177"/>
      <c r="G947" s="181">
        <f t="shared" si="92"/>
        <v>0</v>
      </c>
      <c r="H947" s="175"/>
    </row>
    <row r="948" spans="1:8" s="36" customFormat="1" x14ac:dyDescent="0.2">
      <c r="A948" s="141"/>
      <c r="B948" s="146" t="s">
        <v>1707</v>
      </c>
      <c r="C948" s="143"/>
      <c r="D948" s="170" t="s">
        <v>218</v>
      </c>
      <c r="E948" s="172">
        <f t="shared" si="91"/>
        <v>0</v>
      </c>
      <c r="F948" s="177"/>
      <c r="G948" s="181">
        <f t="shared" si="92"/>
        <v>0</v>
      </c>
      <c r="H948" s="175"/>
    </row>
    <row r="949" spans="1:8" s="36" customFormat="1" x14ac:dyDescent="0.2">
      <c r="A949" s="141"/>
      <c r="B949" s="146" t="s">
        <v>1708</v>
      </c>
      <c r="C949" s="143"/>
      <c r="D949" s="170" t="s">
        <v>218</v>
      </c>
      <c r="E949" s="172">
        <f t="shared" si="91"/>
        <v>1</v>
      </c>
      <c r="F949" s="177"/>
      <c r="G949" s="181">
        <f>SUM(G942:G948)</f>
        <v>1</v>
      </c>
      <c r="H949" s="175"/>
    </row>
    <row r="950" spans="1:8" s="36" customFormat="1" x14ac:dyDescent="0.2">
      <c r="A950" s="141"/>
      <c r="B950" s="142" t="s">
        <v>1709</v>
      </c>
      <c r="C950" s="143"/>
      <c r="D950" s="170" t="s">
        <v>1680</v>
      </c>
      <c r="E950" s="172">
        <f t="shared" si="91"/>
        <v>1</v>
      </c>
      <c r="F950" s="177"/>
      <c r="G950" s="181">
        <f>IF(VALUE(G949)&gt;1,5,1)</f>
        <v>1</v>
      </c>
      <c r="H950" s="175"/>
    </row>
    <row r="951" spans="1:8" s="36" customFormat="1" x14ac:dyDescent="0.2">
      <c r="A951" s="141"/>
      <c r="B951" s="144" t="s">
        <v>1709</v>
      </c>
      <c r="C951" s="145"/>
      <c r="D951" s="171">
        <f>D941+1</f>
        <v>818</v>
      </c>
      <c r="E951" s="182">
        <f t="shared" si="91"/>
        <v>1</v>
      </c>
      <c r="F951" s="177"/>
      <c r="G951" s="181">
        <f>G950</f>
        <v>1</v>
      </c>
      <c r="H951" s="175"/>
    </row>
    <row r="952" spans="1:8" s="36" customFormat="1" x14ac:dyDescent="0.2">
      <c r="A952" s="141"/>
      <c r="B952" s="142" t="s">
        <v>1710</v>
      </c>
      <c r="C952" s="143"/>
      <c r="D952" s="170" t="s">
        <v>1680</v>
      </c>
      <c r="E952" s="172">
        <f t="shared" si="91"/>
        <v>1</v>
      </c>
      <c r="F952" s="177"/>
      <c r="G952" s="181">
        <f>IF(VALUE(G378)&gt;1,5,1)</f>
        <v>1</v>
      </c>
      <c r="H952" s="175"/>
    </row>
    <row r="953" spans="1:8" s="36" customFormat="1" x14ac:dyDescent="0.2">
      <c r="A953" s="141"/>
      <c r="B953" s="144" t="s">
        <v>1710</v>
      </c>
      <c r="C953" s="145"/>
      <c r="D953" s="171">
        <f>D951+1</f>
        <v>819</v>
      </c>
      <c r="E953" s="182">
        <f t="shared" si="91"/>
        <v>1</v>
      </c>
      <c r="F953" s="177"/>
      <c r="G953" s="181">
        <f>G952</f>
        <v>1</v>
      </c>
      <c r="H953" s="175"/>
    </row>
    <row r="954" spans="1:8" s="36" customFormat="1" x14ac:dyDescent="0.2">
      <c r="A954" s="141"/>
      <c r="B954" s="142" t="s">
        <v>1711</v>
      </c>
      <c r="C954" s="143"/>
      <c r="D954" s="170" t="s">
        <v>1680</v>
      </c>
      <c r="E954" s="172">
        <f t="shared" si="91"/>
        <v>1</v>
      </c>
      <c r="F954" s="177"/>
      <c r="G954" s="181">
        <f>IF(VALUE(G377)&gt;1,5,1)</f>
        <v>1</v>
      </c>
      <c r="H954" s="175"/>
    </row>
    <row r="955" spans="1:8" s="36" customFormat="1" x14ac:dyDescent="0.2">
      <c r="A955" s="141"/>
      <c r="B955" s="144" t="s">
        <v>1711</v>
      </c>
      <c r="C955" s="145"/>
      <c r="D955" s="171">
        <f>D953+1</f>
        <v>820</v>
      </c>
      <c r="E955" s="182">
        <f t="shared" si="91"/>
        <v>1</v>
      </c>
      <c r="F955" s="177"/>
      <c r="G955" s="181">
        <f>G954</f>
        <v>1</v>
      </c>
      <c r="H955" s="175"/>
    </row>
    <row r="956" spans="1:8" s="36" customFormat="1" x14ac:dyDescent="0.2">
      <c r="A956" s="141"/>
      <c r="B956" s="142" t="s">
        <v>1712</v>
      </c>
      <c r="C956" s="143"/>
      <c r="D956" s="170" t="s">
        <v>1680</v>
      </c>
      <c r="E956" s="172">
        <f t="shared" si="91"/>
        <v>5</v>
      </c>
      <c r="F956" s="177"/>
      <c r="G956" s="181">
        <f>IF(VALUE(G403)=1,5,1)</f>
        <v>5</v>
      </c>
      <c r="H956" s="175"/>
    </row>
    <row r="957" spans="1:8" s="36" customFormat="1" x14ac:dyDescent="0.2">
      <c r="A957" s="141"/>
      <c r="B957" s="144" t="s">
        <v>1712</v>
      </c>
      <c r="C957" s="145"/>
      <c r="D957" s="171">
        <f>D955+1</f>
        <v>821</v>
      </c>
      <c r="E957" s="182">
        <f t="shared" si="91"/>
        <v>5</v>
      </c>
      <c r="F957" s="177"/>
      <c r="G957" s="181">
        <f>G956</f>
        <v>5</v>
      </c>
      <c r="H957" s="175"/>
    </row>
    <row r="958" spans="1:8" s="36" customFormat="1" x14ac:dyDescent="0.2">
      <c r="A958" s="141"/>
      <c r="B958" s="142" t="s">
        <v>1713</v>
      </c>
      <c r="C958" s="143"/>
      <c r="D958" s="170" t="s">
        <v>1680</v>
      </c>
      <c r="E958" s="172">
        <f t="shared" si="91"/>
        <v>5</v>
      </c>
      <c r="F958" s="177"/>
      <c r="G958" s="181">
        <f>IF(VALUE(G404)=1,5,1)</f>
        <v>5</v>
      </c>
      <c r="H958" s="175"/>
    </row>
    <row r="959" spans="1:8" s="36" customFormat="1" x14ac:dyDescent="0.2">
      <c r="A959" s="141"/>
      <c r="B959" s="144" t="s">
        <v>1713</v>
      </c>
      <c r="C959" s="145"/>
      <c r="D959" s="171">
        <f>D957+1</f>
        <v>822</v>
      </c>
      <c r="E959" s="182">
        <f t="shared" si="91"/>
        <v>5</v>
      </c>
      <c r="F959" s="177"/>
      <c r="G959" s="181">
        <f>G958</f>
        <v>5</v>
      </c>
      <c r="H959" s="175"/>
    </row>
    <row r="960" spans="1:8" s="36" customFormat="1" x14ac:dyDescent="0.2">
      <c r="A960" s="141"/>
      <c r="B960" s="142" t="s">
        <v>1714</v>
      </c>
      <c r="C960" s="143"/>
      <c r="D960" s="170" t="s">
        <v>1680</v>
      </c>
      <c r="E960" s="172">
        <f t="shared" si="91"/>
        <v>5</v>
      </c>
      <c r="F960" s="177"/>
      <c r="G960" s="181">
        <f>IF(VALUE(G405)=0,5,1)</f>
        <v>5</v>
      </c>
      <c r="H960" s="175"/>
    </row>
    <row r="961" spans="1:8" s="36" customFormat="1" x14ac:dyDescent="0.2">
      <c r="A961" s="141"/>
      <c r="B961" s="144" t="s">
        <v>1714</v>
      </c>
      <c r="C961" s="145"/>
      <c r="D961" s="171">
        <f>D959+1</f>
        <v>823</v>
      </c>
      <c r="E961" s="182">
        <f t="shared" si="91"/>
        <v>5</v>
      </c>
      <c r="F961" s="177"/>
      <c r="G961" s="181">
        <f>G960</f>
        <v>5</v>
      </c>
      <c r="H961" s="175"/>
    </row>
    <row r="962" spans="1:8" s="36" customFormat="1" x14ac:dyDescent="0.2">
      <c r="A962" s="141"/>
      <c r="B962" s="146" t="s">
        <v>1715</v>
      </c>
      <c r="C962" s="143"/>
      <c r="D962" s="170" t="s">
        <v>218</v>
      </c>
      <c r="E962" s="172">
        <f t="shared" si="91"/>
        <v>0</v>
      </c>
      <c r="F962" s="177"/>
      <c r="G962" s="181">
        <f>VALUE(G456)+VALUE(G457)+VALUE(G458)+VALUE(G459)+VALUE(G460)+VALUE(G461)+VALUE(G462)+VALUE(G463)+VALUE(G464)</f>
        <v>0</v>
      </c>
      <c r="H962" s="175"/>
    </row>
    <row r="963" spans="1:8" s="36" customFormat="1" x14ac:dyDescent="0.2">
      <c r="A963" s="141"/>
      <c r="B963" s="142" t="s">
        <v>1716</v>
      </c>
      <c r="C963" s="143"/>
      <c r="D963" s="170" t="s">
        <v>1680</v>
      </c>
      <c r="E963" s="172">
        <f t="shared" si="91"/>
        <v>5</v>
      </c>
      <c r="F963" s="177"/>
      <c r="G963" s="181">
        <f>IF(G962=0,5,IF(G962=1,4,IF(G962=2,3,IF(G962&gt;2,2,"CEK KEMBALI INPUTAN"))))</f>
        <v>5</v>
      </c>
      <c r="H963" s="175"/>
    </row>
    <row r="964" spans="1:8" s="36" customFormat="1" x14ac:dyDescent="0.2">
      <c r="A964" s="141"/>
      <c r="B964" s="144" t="s">
        <v>1716</v>
      </c>
      <c r="C964" s="145"/>
      <c r="D964" s="171">
        <f>D961+1</f>
        <v>824</v>
      </c>
      <c r="E964" s="182">
        <f t="shared" si="91"/>
        <v>5</v>
      </c>
      <c r="F964" s="177"/>
      <c r="G964" s="181">
        <f>G963</f>
        <v>5</v>
      </c>
      <c r="H964" s="175"/>
    </row>
    <row r="965" spans="1:8" s="36" customFormat="1" x14ac:dyDescent="0.2">
      <c r="A965" s="141"/>
      <c r="B965" s="146" t="s">
        <v>1717</v>
      </c>
      <c r="C965" s="143"/>
      <c r="D965" s="170" t="s">
        <v>218</v>
      </c>
      <c r="E965" s="172">
        <f t="shared" si="91"/>
        <v>0</v>
      </c>
      <c r="F965" s="177"/>
      <c r="G965" s="181">
        <f>VALUE(G442)</f>
        <v>0</v>
      </c>
      <c r="H965" s="175"/>
    </row>
    <row r="966" spans="1:8" s="36" customFormat="1" x14ac:dyDescent="0.2">
      <c r="A966" s="141"/>
      <c r="B966" s="142" t="s">
        <v>1718</v>
      </c>
      <c r="C966" s="143"/>
      <c r="D966" s="170" t="s">
        <v>1680</v>
      </c>
      <c r="E966" s="172">
        <f t="shared" ref="E966:E997" si="93">G966</f>
        <v>5</v>
      </c>
      <c r="F966" s="177"/>
      <c r="G966" s="181">
        <f>IF(VALUE(G442)=0,5,IF(AND(VALUE(G442)&gt;=1,VALUE(G442)&lt;4),4,IF(AND(VALUE(G442)&gt;=4,VALUE(G442)&lt;6),3,IF(VALUE(G442)=6,2,IF(VALUE(G442)&gt;6,1,1)))))</f>
        <v>5</v>
      </c>
      <c r="H966" s="175"/>
    </row>
    <row r="967" spans="1:8" s="36" customFormat="1" x14ac:dyDescent="0.2">
      <c r="A967" s="141"/>
      <c r="B967" s="144" t="s">
        <v>1718</v>
      </c>
      <c r="C967" s="145"/>
      <c r="D967" s="171">
        <f>D964+1</f>
        <v>825</v>
      </c>
      <c r="E967" s="182">
        <f t="shared" si="93"/>
        <v>5</v>
      </c>
      <c r="F967" s="177"/>
      <c r="G967" s="181">
        <f>G966</f>
        <v>5</v>
      </c>
      <c r="H967" s="175"/>
    </row>
    <row r="968" spans="1:8" s="36" customFormat="1" x14ac:dyDescent="0.2">
      <c r="A968" s="141"/>
      <c r="B968" s="146" t="s">
        <v>1719</v>
      </c>
      <c r="C968" s="143"/>
      <c r="D968" s="170" t="s">
        <v>218</v>
      </c>
      <c r="E968" s="172">
        <f t="shared" si="93"/>
        <v>1</v>
      </c>
      <c r="F968" s="177"/>
      <c r="G968" s="181">
        <f>IF((VALUE(G526)+VALUE(G527)+VALUE(G528))=0,0,((VALUE(G526)+VALUE(G527))/(VALUE(G526)+VALUE(G527)+VALUE(G528))))</f>
        <v>1</v>
      </c>
      <c r="H968" s="175"/>
    </row>
    <row r="969" spans="1:8" s="36" customFormat="1" x14ac:dyDescent="0.2">
      <c r="A969" s="141"/>
      <c r="B969" s="142" t="s">
        <v>1720</v>
      </c>
      <c r="C969" s="143"/>
      <c r="D969" s="170" t="s">
        <v>1680</v>
      </c>
      <c r="E969" s="172">
        <f t="shared" si="93"/>
        <v>5</v>
      </c>
      <c r="F969" s="177"/>
      <c r="G969" s="181">
        <f>IF(AND(G968&gt;=0.9,G968&lt;=1),5,IF(AND(G968&gt;=0.8,G968&lt;0.9),4,IF(AND(G968&gt;=0.6,G968&lt;0.8),3,IF(AND(G968&gt;=0.5,G968&lt;0.6),2,IF(G968&lt;0.5,1,"CEK KEMBALI INPUTAN")))))</f>
        <v>5</v>
      </c>
      <c r="H969" s="175"/>
    </row>
    <row r="970" spans="1:8" s="36" customFormat="1" x14ac:dyDescent="0.2">
      <c r="A970" s="141"/>
      <c r="B970" s="144" t="s">
        <v>1720</v>
      </c>
      <c r="C970" s="145"/>
      <c r="D970" s="171">
        <f>D967+1</f>
        <v>826</v>
      </c>
      <c r="E970" s="182">
        <f t="shared" si="93"/>
        <v>5</v>
      </c>
      <c r="F970" s="177"/>
      <c r="G970" s="181">
        <f>G969</f>
        <v>5</v>
      </c>
      <c r="H970" s="175"/>
    </row>
    <row r="971" spans="1:8" s="36" customFormat="1" x14ac:dyDescent="0.2">
      <c r="A971" s="141"/>
      <c r="B971" s="142" t="s">
        <v>1721</v>
      </c>
      <c r="C971" s="143"/>
      <c r="D971" s="170" t="s">
        <v>1680</v>
      </c>
      <c r="E971" s="172">
        <f t="shared" si="93"/>
        <v>5</v>
      </c>
      <c r="F971" s="177"/>
      <c r="G971" s="181">
        <f>IF(VALUE(G543)=1,5,IF(VALUE(G543)=2,3,IF(VALUE(G543)=0,0,0)))</f>
        <v>5</v>
      </c>
      <c r="H971" s="175"/>
    </row>
    <row r="972" spans="1:8" s="36" customFormat="1" x14ac:dyDescent="0.2">
      <c r="A972" s="141"/>
      <c r="B972" s="144" t="s">
        <v>1721</v>
      </c>
      <c r="C972" s="145"/>
      <c r="D972" s="171">
        <f>D970+1</f>
        <v>827</v>
      </c>
      <c r="E972" s="182">
        <f t="shared" si="93"/>
        <v>5</v>
      </c>
      <c r="F972" s="177"/>
      <c r="G972" s="181">
        <f>G971</f>
        <v>5</v>
      </c>
      <c r="H972" s="175"/>
    </row>
    <row r="973" spans="1:8" s="36" customFormat="1" x14ac:dyDescent="0.2">
      <c r="A973" s="141"/>
      <c r="B973" s="142" t="s">
        <v>1722</v>
      </c>
      <c r="C973" s="143"/>
      <c r="D973" s="170" t="s">
        <v>1680</v>
      </c>
      <c r="E973" s="172">
        <f t="shared" si="93"/>
        <v>5</v>
      </c>
      <c r="F973" s="177"/>
      <c r="G973" s="181">
        <f>IF(VALUE(G552)=1,5,1)</f>
        <v>5</v>
      </c>
      <c r="H973" s="175"/>
    </row>
    <row r="974" spans="1:8" s="36" customFormat="1" x14ac:dyDescent="0.2">
      <c r="A974" s="141"/>
      <c r="B974" s="144" t="s">
        <v>1722</v>
      </c>
      <c r="C974" s="145"/>
      <c r="D974" s="171">
        <f>D972+1</f>
        <v>828</v>
      </c>
      <c r="E974" s="182">
        <f t="shared" si="93"/>
        <v>5</v>
      </c>
      <c r="F974" s="177"/>
      <c r="G974" s="181">
        <f>G973</f>
        <v>5</v>
      </c>
      <c r="H974" s="175"/>
    </row>
    <row r="975" spans="1:8" s="36" customFormat="1" x14ac:dyDescent="0.2">
      <c r="A975" s="141"/>
      <c r="B975" s="142" t="s">
        <v>1723</v>
      </c>
      <c r="C975" s="143"/>
      <c r="D975" s="170" t="s">
        <v>1680</v>
      </c>
      <c r="E975" s="172">
        <f t="shared" si="93"/>
        <v>5</v>
      </c>
      <c r="F975" s="177"/>
      <c r="G975" s="181">
        <f>IF(VALUE(G553)=1,5,1)</f>
        <v>5</v>
      </c>
      <c r="H975" s="175"/>
    </row>
    <row r="976" spans="1:8" s="36" customFormat="1" x14ac:dyDescent="0.2">
      <c r="A976" s="141"/>
      <c r="B976" s="144" t="s">
        <v>1723</v>
      </c>
      <c r="C976" s="145"/>
      <c r="D976" s="171">
        <f>D974+1</f>
        <v>829</v>
      </c>
      <c r="E976" s="182">
        <f t="shared" si="93"/>
        <v>5</v>
      </c>
      <c r="F976" s="177"/>
      <c r="G976" s="181">
        <f>G975</f>
        <v>5</v>
      </c>
      <c r="H976" s="175"/>
    </row>
    <row r="977" spans="1:8" s="36" customFormat="1" x14ac:dyDescent="0.2">
      <c r="A977" s="141"/>
      <c r="B977" s="142" t="s">
        <v>1724</v>
      </c>
      <c r="C977" s="143"/>
      <c r="D977" s="170" t="s">
        <v>1680</v>
      </c>
      <c r="E977" s="172">
        <f t="shared" si="93"/>
        <v>5</v>
      </c>
      <c r="F977" s="177"/>
      <c r="G977" s="181">
        <f>IF(VALUE(G517)=1,5,IF(VALUE(G517)=2,4,IF(VALUE(G517)=3,3,IF(VALUE(G517)=4,0,0))))</f>
        <v>5</v>
      </c>
      <c r="H977" s="175"/>
    </row>
    <row r="978" spans="1:8" s="36" customFormat="1" x14ac:dyDescent="0.2">
      <c r="A978" s="141"/>
      <c r="B978" s="144" t="s">
        <v>1724</v>
      </c>
      <c r="C978" s="145"/>
      <c r="D978" s="171">
        <f>D976+1</f>
        <v>830</v>
      </c>
      <c r="E978" s="182">
        <f t="shared" si="93"/>
        <v>5</v>
      </c>
      <c r="F978" s="177"/>
      <c r="G978" s="181">
        <f>G977</f>
        <v>5</v>
      </c>
      <c r="H978" s="175"/>
    </row>
    <row r="979" spans="1:8" s="36" customFormat="1" x14ac:dyDescent="0.2">
      <c r="A979" s="141"/>
      <c r="B979" s="142" t="s">
        <v>1725</v>
      </c>
      <c r="C979" s="143"/>
      <c r="D979" s="170" t="s">
        <v>1680</v>
      </c>
      <c r="E979" s="172">
        <f t="shared" si="93"/>
        <v>5</v>
      </c>
      <c r="F979" s="177"/>
      <c r="G979" s="181">
        <f>IF(VALUE(G522)=1,5,IF(VALUE(G522)=2,4,IF(VALUE(G522)=3,1,0)))</f>
        <v>5</v>
      </c>
      <c r="H979" s="175"/>
    </row>
    <row r="980" spans="1:8" s="36" customFormat="1" x14ac:dyDescent="0.2">
      <c r="A980" s="141"/>
      <c r="B980" s="144" t="s">
        <v>1725</v>
      </c>
      <c r="C980" s="145"/>
      <c r="D980" s="171">
        <f>D978+1</f>
        <v>831</v>
      </c>
      <c r="E980" s="182">
        <f t="shared" si="93"/>
        <v>5</v>
      </c>
      <c r="F980" s="177"/>
      <c r="G980" s="181">
        <f>G979</f>
        <v>5</v>
      </c>
      <c r="H980" s="175"/>
    </row>
    <row r="981" spans="1:8" s="36" customFormat="1" x14ac:dyDescent="0.2">
      <c r="A981" s="141"/>
      <c r="B981" s="142" t="s">
        <v>1726</v>
      </c>
      <c r="C981" s="143"/>
      <c r="D981" s="170" t="s">
        <v>1680</v>
      </c>
      <c r="E981" s="172">
        <f t="shared" si="93"/>
        <v>5</v>
      </c>
      <c r="F981" s="191"/>
      <c r="G981" s="181">
        <f>IF(OR(VALUE(G497)=1,VALUE(G498)=1),5,IF(OR(VALUE(G499)=1,VALUE(G500)=1),4,IF(OR(VALUE(G496)=1,VALUE(G501)=1),3,IF(OR(VALUE(G502)=1,VALUE(G503)=1),2,1))))</f>
        <v>5</v>
      </c>
      <c r="H981" s="175"/>
    </row>
    <row r="982" spans="1:8" s="36" customFormat="1" x14ac:dyDescent="0.2">
      <c r="A982" s="141"/>
      <c r="B982" s="144" t="s">
        <v>1726</v>
      </c>
      <c r="C982" s="145"/>
      <c r="D982" s="171">
        <f>D980+1</f>
        <v>832</v>
      </c>
      <c r="E982" s="182">
        <f t="shared" si="93"/>
        <v>5</v>
      </c>
      <c r="F982" s="177"/>
      <c r="G982" s="181">
        <f>G981</f>
        <v>5</v>
      </c>
      <c r="H982" s="175"/>
    </row>
    <row r="983" spans="1:8" s="36" customFormat="1" x14ac:dyDescent="0.2">
      <c r="A983" s="141"/>
      <c r="B983" s="142" t="s">
        <v>1727</v>
      </c>
      <c r="C983" s="143"/>
      <c r="D983" s="170" t="s">
        <v>1680</v>
      </c>
      <c r="E983" s="172">
        <f t="shared" si="93"/>
        <v>5</v>
      </c>
      <c r="F983" s="191"/>
      <c r="G983" s="181">
        <f>IF(OR(VALUE(G507)=1,VALUE(G508)=1),5,IF(OR(VALUE(G509)=1,VALUE(G510)=1),4,IF(OR(VALUE(G511)=1),3,IF(OR(VALUE(G512)=1,VALUE(G513)=1),2,1))))</f>
        <v>5</v>
      </c>
      <c r="H983" s="175"/>
    </row>
    <row r="984" spans="1:8" s="36" customFormat="1" x14ac:dyDescent="0.2">
      <c r="A984" s="141"/>
      <c r="B984" s="144" t="s">
        <v>1727</v>
      </c>
      <c r="C984" s="147"/>
      <c r="D984" s="171">
        <f>D982+1</f>
        <v>833</v>
      </c>
      <c r="E984" s="182">
        <f t="shared" si="93"/>
        <v>5</v>
      </c>
      <c r="F984" s="177"/>
      <c r="G984" s="181">
        <f>G983</f>
        <v>5</v>
      </c>
      <c r="H984" s="175"/>
    </row>
    <row r="985" spans="1:8" s="36" customFormat="1" x14ac:dyDescent="0.25">
      <c r="A985" s="141"/>
      <c r="B985" s="148" t="s">
        <v>1728</v>
      </c>
      <c r="C985" s="149"/>
      <c r="D985" s="170" t="s">
        <v>1680</v>
      </c>
      <c r="E985" s="172">
        <f t="shared" si="93"/>
        <v>139</v>
      </c>
      <c r="F985" s="173"/>
      <c r="G985" s="181">
        <f>G902+G904+G906+G908+G911+G913+G916+G918+G920+G922+G924+G926+G928+G930+G932+G934+G936+G938+G940+G950+G952+G954+G956+G958+G960+G963+G966+G969+G971+G973+G975+G977+G979+G981+G983</f>
        <v>139</v>
      </c>
      <c r="H985" s="175"/>
    </row>
    <row r="986" spans="1:8" s="36" customFormat="1" x14ac:dyDescent="0.25">
      <c r="A986" s="141"/>
      <c r="B986" s="148" t="s">
        <v>1729</v>
      </c>
      <c r="C986" s="149"/>
      <c r="D986" s="170" t="s">
        <v>1680</v>
      </c>
      <c r="E986" s="172">
        <f t="shared" si="93"/>
        <v>0.79428571428571426</v>
      </c>
      <c r="F986" s="173"/>
      <c r="G986" s="174">
        <f>G985/175</f>
        <v>0.79428571428571426</v>
      </c>
      <c r="H986" s="175"/>
    </row>
    <row r="987" spans="1:8" s="36" customFormat="1" x14ac:dyDescent="0.25">
      <c r="A987" s="141"/>
      <c r="B987" s="150" t="s">
        <v>1729</v>
      </c>
      <c r="C987" s="151"/>
      <c r="D987" s="171">
        <f>D984+1</f>
        <v>834</v>
      </c>
      <c r="E987" s="176">
        <f t="shared" si="93"/>
        <v>0.79428571428571426</v>
      </c>
      <c r="F987" s="173"/>
      <c r="G987" s="174">
        <f>G986</f>
        <v>0.79428571428571426</v>
      </c>
      <c r="H987" s="175"/>
    </row>
    <row r="988" spans="1:8" s="36" customFormat="1" x14ac:dyDescent="0.2">
      <c r="A988" s="141"/>
      <c r="B988" s="146" t="s">
        <v>1730</v>
      </c>
      <c r="C988" s="143"/>
      <c r="D988" s="170" t="s">
        <v>218</v>
      </c>
      <c r="E988" s="172">
        <f t="shared" si="93"/>
        <v>9.1743119266055051E-2</v>
      </c>
      <c r="F988" s="177"/>
      <c r="G988" s="181">
        <f>IF(VALUE(G577)=0,0,VALUE(G577)/VALUE(G108))</f>
        <v>9.1743119266055051E-2</v>
      </c>
      <c r="H988" s="175"/>
    </row>
    <row r="989" spans="1:8" s="36" customFormat="1" x14ac:dyDescent="0.2">
      <c r="A989" s="141"/>
      <c r="B989" s="152" t="s">
        <v>1731</v>
      </c>
      <c r="C989" s="143"/>
      <c r="D989" s="170" t="s">
        <v>1680</v>
      </c>
      <c r="E989" s="172">
        <f t="shared" si="93"/>
        <v>5</v>
      </c>
      <c r="F989" s="177"/>
      <c r="G989" s="181">
        <f>IF(G988&gt;0.003,5,IF(AND(G988&gt;0,G988&lt;=0.003),3,IF(G988=0,1,"CEK KEMBALI INPUTAN ")))</f>
        <v>5</v>
      </c>
      <c r="H989" s="175"/>
    </row>
    <row r="990" spans="1:8" s="36" customFormat="1" x14ac:dyDescent="0.2">
      <c r="A990" s="141"/>
      <c r="B990" s="153" t="s">
        <v>1731</v>
      </c>
      <c r="C990" s="145"/>
      <c r="D990" s="171">
        <f>D987+1</f>
        <v>835</v>
      </c>
      <c r="E990" s="182">
        <f t="shared" si="93"/>
        <v>5</v>
      </c>
      <c r="F990" s="177"/>
      <c r="G990" s="181">
        <f>G989</f>
        <v>5</v>
      </c>
      <c r="H990" s="175"/>
    </row>
    <row r="991" spans="1:8" s="36" customFormat="1" x14ac:dyDescent="0.2">
      <c r="A991" s="141"/>
      <c r="B991" s="152" t="s">
        <v>1732</v>
      </c>
      <c r="C991" s="143"/>
      <c r="D991" s="170" t="s">
        <v>1680</v>
      </c>
      <c r="E991" s="172">
        <f t="shared" si="93"/>
        <v>3</v>
      </c>
      <c r="F991" s="177"/>
      <c r="G991" s="181">
        <f>IF(AND(VALUE(G589)&gt;0,VALUE(G589)&lt;=7000),5,IF(AND(VALUE(G589)&gt;7000,VALUE(G589)&lt;=12000),4,IF(AND(VALUE(G589)&gt;12000,VALUE(G589)&lt;=17000),3,IF(AND(VALUE(G589)&gt;17000,VALUE(G589)&lt;=25000),2,IF(VALUE(G589)&gt;25000,1,1)))))</f>
        <v>3</v>
      </c>
      <c r="H991" s="175"/>
    </row>
    <row r="992" spans="1:8" s="36" customFormat="1" x14ac:dyDescent="0.2">
      <c r="A992" s="141"/>
      <c r="B992" s="153" t="s">
        <v>1732</v>
      </c>
      <c r="C992" s="145"/>
      <c r="D992" s="171">
        <f>D990+1</f>
        <v>836</v>
      </c>
      <c r="E992" s="182">
        <f t="shared" si="93"/>
        <v>3</v>
      </c>
      <c r="F992" s="177"/>
      <c r="G992" s="181">
        <f>G991</f>
        <v>3</v>
      </c>
      <c r="H992" s="175"/>
    </row>
    <row r="993" spans="1:8" s="36" customFormat="1" x14ac:dyDescent="0.2">
      <c r="A993" s="141"/>
      <c r="B993" s="146" t="s">
        <v>1733</v>
      </c>
      <c r="C993" s="143"/>
      <c r="D993" s="170" t="s">
        <v>218</v>
      </c>
      <c r="E993" s="172">
        <f t="shared" si="93"/>
        <v>1</v>
      </c>
      <c r="F993" s="177"/>
      <c r="G993" s="181">
        <f>VALUE(G590)+VALUE(G591)</f>
        <v>1</v>
      </c>
      <c r="H993" s="175"/>
    </row>
    <row r="994" spans="1:8" s="36" customFormat="1" x14ac:dyDescent="0.2">
      <c r="A994" s="141"/>
      <c r="B994" s="146" t="s">
        <v>1734</v>
      </c>
      <c r="C994" s="143"/>
      <c r="D994" s="170" t="s">
        <v>218</v>
      </c>
      <c r="E994" s="172">
        <f t="shared" si="93"/>
        <v>436</v>
      </c>
      <c r="F994" s="177"/>
      <c r="G994" s="181">
        <f>IF(G993=0,0,VALUE(G108)/VALUE(G993))</f>
        <v>436</v>
      </c>
      <c r="H994" s="175"/>
    </row>
    <row r="995" spans="1:8" s="36" customFormat="1" x14ac:dyDescent="0.2">
      <c r="A995" s="141"/>
      <c r="B995" s="152" t="s">
        <v>1735</v>
      </c>
      <c r="C995" s="143"/>
      <c r="D995" s="170" t="s">
        <v>1680</v>
      </c>
      <c r="E995" s="172">
        <f t="shared" si="93"/>
        <v>5</v>
      </c>
      <c r="F995" s="177"/>
      <c r="G995" s="181">
        <f>IF(G994&gt;=250,5,IF(AND(G994&gt;0,G994&lt;250),3,IF(G994=0,1,"CEK")))</f>
        <v>5</v>
      </c>
      <c r="H995" s="175"/>
    </row>
    <row r="996" spans="1:8" s="36" customFormat="1" x14ac:dyDescent="0.2">
      <c r="A996" s="141"/>
      <c r="B996" s="153" t="s">
        <v>1735</v>
      </c>
      <c r="C996" s="145"/>
      <c r="D996" s="171">
        <f>D992+1</f>
        <v>837</v>
      </c>
      <c r="E996" s="182">
        <f t="shared" si="93"/>
        <v>5</v>
      </c>
      <c r="F996" s="177"/>
      <c r="G996" s="181">
        <f>G995</f>
        <v>5</v>
      </c>
      <c r="H996" s="175"/>
    </row>
    <row r="997" spans="1:8" s="36" customFormat="1" x14ac:dyDescent="0.2">
      <c r="A997" s="141"/>
      <c r="B997" s="152" t="s">
        <v>1736</v>
      </c>
      <c r="C997" s="143"/>
      <c r="D997" s="170" t="s">
        <v>1680</v>
      </c>
      <c r="E997" s="172">
        <f t="shared" si="93"/>
        <v>5</v>
      </c>
      <c r="F997" s="177"/>
      <c r="G997" s="181">
        <f>IF(VALUE(G594)&gt;3,5,IF(VALUE(G594)=3,4,IF(VALUE(G594)=2,3,IF(VALUE(G594)=1,2,IF(VALUE(G594)=0,1,1)))))</f>
        <v>5</v>
      </c>
      <c r="H997" s="175"/>
    </row>
    <row r="998" spans="1:8" s="36" customFormat="1" x14ac:dyDescent="0.2">
      <c r="A998" s="141"/>
      <c r="B998" s="153" t="s">
        <v>1736</v>
      </c>
      <c r="C998" s="145"/>
      <c r="D998" s="171">
        <f>D996+1</f>
        <v>838</v>
      </c>
      <c r="E998" s="182">
        <f t="shared" ref="E998:E1029" si="94">G998</f>
        <v>5</v>
      </c>
      <c r="F998" s="177"/>
      <c r="G998" s="181">
        <f>G997</f>
        <v>5</v>
      </c>
      <c r="H998" s="175"/>
    </row>
    <row r="999" spans="1:8" s="36" customFormat="1" x14ac:dyDescent="0.2">
      <c r="A999" s="141"/>
      <c r="B999" s="146" t="s">
        <v>1737</v>
      </c>
      <c r="C999" s="143"/>
      <c r="D999" s="170" t="s">
        <v>218</v>
      </c>
      <c r="E999" s="172">
        <f t="shared" si="94"/>
        <v>2</v>
      </c>
      <c r="F999" s="177"/>
      <c r="G999" s="181">
        <f>VALUE(G595)+VALUE(G596)</f>
        <v>2</v>
      </c>
      <c r="H999" s="175"/>
    </row>
    <row r="1000" spans="1:8" s="36" customFormat="1" x14ac:dyDescent="0.2">
      <c r="A1000" s="141"/>
      <c r="B1000" s="152" t="s">
        <v>1738</v>
      </c>
      <c r="C1000" s="143"/>
      <c r="D1000" s="170" t="s">
        <v>1680</v>
      </c>
      <c r="E1000" s="172">
        <f t="shared" si="94"/>
        <v>5</v>
      </c>
      <c r="F1000" s="177"/>
      <c r="G1000" s="181">
        <f>IF(G999&gt;1,5,IF(G999=1,3,IF(G999=0,0,"CEK KEMBALI INPUTAN")))</f>
        <v>5</v>
      </c>
      <c r="H1000" s="175"/>
    </row>
    <row r="1001" spans="1:8" s="36" customFormat="1" x14ac:dyDescent="0.2">
      <c r="A1001" s="141"/>
      <c r="B1001" s="153" t="s">
        <v>1738</v>
      </c>
      <c r="C1001" s="145"/>
      <c r="D1001" s="171">
        <f>D998+1</f>
        <v>839</v>
      </c>
      <c r="E1001" s="182">
        <f t="shared" si="94"/>
        <v>5</v>
      </c>
      <c r="F1001" s="177"/>
      <c r="G1001" s="181">
        <f>G1000</f>
        <v>5</v>
      </c>
      <c r="H1001" s="175"/>
    </row>
    <row r="1002" spans="1:8" s="36" customFormat="1" x14ac:dyDescent="0.2">
      <c r="A1002" s="141"/>
      <c r="B1002" s="146" t="s">
        <v>1739</v>
      </c>
      <c r="C1002" s="143"/>
      <c r="D1002" s="170" t="s">
        <v>218</v>
      </c>
      <c r="E1002" s="172">
        <f t="shared" si="94"/>
        <v>2</v>
      </c>
      <c r="F1002" s="177"/>
      <c r="G1002" s="181">
        <f>VALUE(G604)+VALUE(G606)</f>
        <v>2</v>
      </c>
      <c r="H1002" s="175"/>
    </row>
    <row r="1003" spans="1:8" s="36" customFormat="1" x14ac:dyDescent="0.2">
      <c r="A1003" s="141"/>
      <c r="B1003" s="152" t="s">
        <v>1740</v>
      </c>
      <c r="C1003" s="143"/>
      <c r="D1003" s="170" t="s">
        <v>1680</v>
      </c>
      <c r="E1003" s="172">
        <f t="shared" si="94"/>
        <v>5</v>
      </c>
      <c r="F1003" s="177"/>
      <c r="G1003" s="181">
        <f>IF(G1002&gt;1,5,IF(G1002=1,3,IF(G1002=0,0,"MOHON KOREKSI KEMBALI INPUTAN ANDA")))</f>
        <v>5</v>
      </c>
      <c r="H1003" s="175"/>
    </row>
    <row r="1004" spans="1:8" s="36" customFormat="1" x14ac:dyDescent="0.2">
      <c r="A1004" s="141"/>
      <c r="B1004" s="153" t="s">
        <v>1740</v>
      </c>
      <c r="C1004" s="145"/>
      <c r="D1004" s="171">
        <f>D1001+1</f>
        <v>840</v>
      </c>
      <c r="E1004" s="182">
        <f t="shared" si="94"/>
        <v>5</v>
      </c>
      <c r="F1004" s="177"/>
      <c r="G1004" s="181">
        <f>G1003</f>
        <v>5</v>
      </c>
      <c r="H1004" s="175"/>
    </row>
    <row r="1005" spans="1:8" s="36" customFormat="1" x14ac:dyDescent="0.2">
      <c r="A1005" s="141"/>
      <c r="B1005" s="146" t="s">
        <v>1741</v>
      </c>
      <c r="C1005" s="143"/>
      <c r="D1005" s="170" t="s">
        <v>218</v>
      </c>
      <c r="E1005" s="172">
        <f t="shared" si="94"/>
        <v>0</v>
      </c>
      <c r="F1005" s="177"/>
      <c r="G1005" s="181">
        <f>VALUE(G609)+VALUE(G611)+VALUE(G613)</f>
        <v>0</v>
      </c>
      <c r="H1005" s="175"/>
    </row>
    <row r="1006" spans="1:8" s="36" customFormat="1" x14ac:dyDescent="0.2">
      <c r="A1006" s="141"/>
      <c r="B1006" s="152" t="s">
        <v>1742</v>
      </c>
      <c r="C1006" s="143"/>
      <c r="D1006" s="170" t="s">
        <v>1680</v>
      </c>
      <c r="E1006" s="172">
        <f t="shared" si="94"/>
        <v>0</v>
      </c>
      <c r="F1006" s="177"/>
      <c r="G1006" s="181">
        <f>IF(G1005&gt;1,5,IF(G1005=1,3,IF(G1005=0,0,"MOHON KOREKSI KEMBALI INPUTAN ANDA")))</f>
        <v>0</v>
      </c>
      <c r="H1006" s="175"/>
    </row>
    <row r="1007" spans="1:8" s="36" customFormat="1" x14ac:dyDescent="0.2">
      <c r="A1007" s="141"/>
      <c r="B1007" s="153" t="s">
        <v>1742</v>
      </c>
      <c r="C1007" s="145"/>
      <c r="D1007" s="171">
        <f>D1004+1</f>
        <v>841</v>
      </c>
      <c r="E1007" s="182">
        <f t="shared" si="94"/>
        <v>0</v>
      </c>
      <c r="F1007" s="177"/>
      <c r="G1007" s="181">
        <f>G1006</f>
        <v>0</v>
      </c>
      <c r="H1007" s="175"/>
    </row>
    <row r="1008" spans="1:8" s="36" customFormat="1" x14ac:dyDescent="0.2">
      <c r="A1008" s="141"/>
      <c r="B1008" s="146" t="s">
        <v>1743</v>
      </c>
      <c r="C1008" s="143"/>
      <c r="D1008" s="170" t="s">
        <v>218</v>
      </c>
      <c r="E1008" s="172">
        <f t="shared" si="94"/>
        <v>3</v>
      </c>
      <c r="F1008" s="177"/>
      <c r="G1008" s="181">
        <f>VALUE(G614)+VALUE(G615)+VALUE(G616)+VALUE(G617)</f>
        <v>3</v>
      </c>
      <c r="H1008" s="175"/>
    </row>
    <row r="1009" spans="1:8" s="36" customFormat="1" x14ac:dyDescent="0.2">
      <c r="A1009" s="141"/>
      <c r="B1009" s="152" t="s">
        <v>1744</v>
      </c>
      <c r="C1009" s="143"/>
      <c r="D1009" s="170" t="s">
        <v>1680</v>
      </c>
      <c r="E1009" s="172">
        <f t="shared" si="94"/>
        <v>4</v>
      </c>
      <c r="F1009" s="177"/>
      <c r="G1009" s="181">
        <f>IF(G1008=4,5,IF(G1008=3,4,IF(G1008=2,3,IF(G1008=1,2,IF(G1008=0,1,1)))))</f>
        <v>4</v>
      </c>
      <c r="H1009" s="175"/>
    </row>
    <row r="1010" spans="1:8" s="36" customFormat="1" x14ac:dyDescent="0.2">
      <c r="A1010" s="141"/>
      <c r="B1010" s="153" t="s">
        <v>1744</v>
      </c>
      <c r="C1010" s="145"/>
      <c r="D1010" s="171">
        <f>D1007+1</f>
        <v>842</v>
      </c>
      <c r="E1010" s="182">
        <f t="shared" si="94"/>
        <v>4</v>
      </c>
      <c r="F1010" s="177"/>
      <c r="G1010" s="181">
        <f>G1009</f>
        <v>4</v>
      </c>
      <c r="H1010" s="175"/>
    </row>
    <row r="1011" spans="1:8" s="36" customFormat="1" x14ac:dyDescent="0.2">
      <c r="A1011" s="141"/>
      <c r="B1011" s="146" t="s">
        <v>1745</v>
      </c>
      <c r="C1011" s="143"/>
      <c r="D1011" s="170" t="s">
        <v>218</v>
      </c>
      <c r="E1011" s="172">
        <f t="shared" si="94"/>
        <v>2</v>
      </c>
      <c r="F1011" s="177"/>
      <c r="G1011" s="181">
        <f>VALUE(G620)+VALUE(G621)</f>
        <v>2</v>
      </c>
      <c r="H1011" s="175"/>
    </row>
    <row r="1012" spans="1:8" s="36" customFormat="1" x14ac:dyDescent="0.2">
      <c r="A1012" s="141"/>
      <c r="B1012" s="152" t="s">
        <v>1746</v>
      </c>
      <c r="C1012" s="143"/>
      <c r="D1012" s="170" t="s">
        <v>1680</v>
      </c>
      <c r="E1012" s="172">
        <f t="shared" si="94"/>
        <v>5</v>
      </c>
      <c r="F1012" s="177"/>
      <c r="G1012" s="181">
        <f>IF(G1011&gt;1,5,IF(G1011=1,3,IF(G1011=0,1,"MOHON KOREKSI KEMBALI INPUTAN ANDA")))</f>
        <v>5</v>
      </c>
      <c r="H1012" s="175"/>
    </row>
    <row r="1013" spans="1:8" s="36" customFormat="1" x14ac:dyDescent="0.2">
      <c r="A1013" s="141"/>
      <c r="B1013" s="153" t="s">
        <v>1746</v>
      </c>
      <c r="C1013" s="145"/>
      <c r="D1013" s="171">
        <f>D1010+1</f>
        <v>843</v>
      </c>
      <c r="E1013" s="182">
        <f t="shared" si="94"/>
        <v>5</v>
      </c>
      <c r="F1013" s="177"/>
      <c r="G1013" s="181">
        <f>G1012</f>
        <v>5</v>
      </c>
      <c r="H1013" s="175"/>
    </row>
    <row r="1014" spans="1:8" s="36" customFormat="1" x14ac:dyDescent="0.2">
      <c r="A1014" s="141"/>
      <c r="B1014" s="152" t="s">
        <v>1747</v>
      </c>
      <c r="C1014" s="143"/>
      <c r="D1014" s="170" t="s">
        <v>1680</v>
      </c>
      <c r="E1014" s="172">
        <f t="shared" si="94"/>
        <v>5</v>
      </c>
      <c r="F1014" s="177"/>
      <c r="G1014" s="181">
        <f>IF(VALUE(G686)=1,5,IF(VALUE(G686)=2,3,IF(VALUE(G686)=3,1,1)))</f>
        <v>5</v>
      </c>
      <c r="H1014" s="175"/>
    </row>
    <row r="1015" spans="1:8" s="36" customFormat="1" x14ac:dyDescent="0.2">
      <c r="A1015" s="141"/>
      <c r="B1015" s="153" t="s">
        <v>1747</v>
      </c>
      <c r="C1015" s="145"/>
      <c r="D1015" s="171">
        <f>D1013+1</f>
        <v>844</v>
      </c>
      <c r="E1015" s="182">
        <f t="shared" si="94"/>
        <v>5</v>
      </c>
      <c r="F1015" s="177"/>
      <c r="G1015" s="181">
        <f>G1014</f>
        <v>5</v>
      </c>
      <c r="H1015" s="175"/>
    </row>
    <row r="1016" spans="1:8" s="36" customFormat="1" x14ac:dyDescent="0.2">
      <c r="A1016" s="141"/>
      <c r="B1016" s="152" t="s">
        <v>1748</v>
      </c>
      <c r="C1016" s="143"/>
      <c r="D1016" s="170" t="s">
        <v>1680</v>
      </c>
      <c r="E1016" s="172">
        <f t="shared" si="94"/>
        <v>5</v>
      </c>
      <c r="F1016" s="177"/>
      <c r="G1016" s="181">
        <f>IF(VALUE(G689)=1,5,IF(VALUE(G689)=2,3,IF(VALUE(G689)=3,1,1)))</f>
        <v>5</v>
      </c>
      <c r="H1016" s="175"/>
    </row>
    <row r="1017" spans="1:8" s="36" customFormat="1" x14ac:dyDescent="0.2">
      <c r="A1017" s="141"/>
      <c r="B1017" s="153" t="s">
        <v>1748</v>
      </c>
      <c r="C1017" s="145"/>
      <c r="D1017" s="171">
        <f>D1015+1</f>
        <v>845</v>
      </c>
      <c r="E1017" s="182">
        <f t="shared" si="94"/>
        <v>5</v>
      </c>
      <c r="F1017" s="177"/>
      <c r="G1017" s="181">
        <f>G1016</f>
        <v>5</v>
      </c>
      <c r="H1017" s="175"/>
    </row>
    <row r="1018" spans="1:8" s="36" customFormat="1" x14ac:dyDescent="0.2">
      <c r="A1018" s="141"/>
      <c r="B1018" s="152" t="s">
        <v>1749</v>
      </c>
      <c r="C1018" s="143"/>
      <c r="D1018" s="170" t="s">
        <v>1680</v>
      </c>
      <c r="E1018" s="172">
        <f t="shared" si="94"/>
        <v>5</v>
      </c>
      <c r="F1018" s="177"/>
      <c r="G1018" s="181">
        <f>IF(VALUE(G690)=1,5,IF(VALUE(G690)=2,4,IF(VALUE(G690)=3,3,IF(VALUE(G690)=4,1,1))))</f>
        <v>5</v>
      </c>
      <c r="H1018" s="175"/>
    </row>
    <row r="1019" spans="1:8" s="36" customFormat="1" x14ac:dyDescent="0.2">
      <c r="A1019" s="141"/>
      <c r="B1019" s="153" t="s">
        <v>1749</v>
      </c>
      <c r="C1019" s="147"/>
      <c r="D1019" s="171">
        <f>D1017+1</f>
        <v>846</v>
      </c>
      <c r="E1019" s="182">
        <f t="shared" si="94"/>
        <v>5</v>
      </c>
      <c r="F1019" s="177"/>
      <c r="G1019" s="181">
        <f>G1018</f>
        <v>5</v>
      </c>
      <c r="H1019" s="175"/>
    </row>
    <row r="1020" spans="1:8" s="36" customFormat="1" x14ac:dyDescent="0.25">
      <c r="A1020" s="141"/>
      <c r="B1020" s="154" t="s">
        <v>1750</v>
      </c>
      <c r="C1020" s="155"/>
      <c r="D1020" s="170" t="s">
        <v>1680</v>
      </c>
      <c r="E1020" s="172">
        <f t="shared" si="94"/>
        <v>52</v>
      </c>
      <c r="F1020" s="173"/>
      <c r="G1020" s="181">
        <f>G989+G991+G995+G997+G1000+G1003+G1006+G1009+G1012+G1014+G1016+G1018</f>
        <v>52</v>
      </c>
      <c r="H1020" s="175"/>
    </row>
    <row r="1021" spans="1:8" s="36" customFormat="1" x14ac:dyDescent="0.25">
      <c r="A1021" s="141"/>
      <c r="B1021" s="154" t="s">
        <v>1751</v>
      </c>
      <c r="C1021" s="155"/>
      <c r="D1021" s="170" t="s">
        <v>1680</v>
      </c>
      <c r="E1021" s="172">
        <f t="shared" si="94"/>
        <v>0.8666666666666667</v>
      </c>
      <c r="F1021" s="173"/>
      <c r="G1021" s="174">
        <f>G1020/60</f>
        <v>0.8666666666666667</v>
      </c>
      <c r="H1021" s="175"/>
    </row>
    <row r="1022" spans="1:8" s="36" customFormat="1" x14ac:dyDescent="0.2">
      <c r="A1022" s="141"/>
      <c r="B1022" s="156" t="s">
        <v>1751</v>
      </c>
      <c r="C1022" s="157"/>
      <c r="D1022" s="171">
        <f>D1019+1</f>
        <v>847</v>
      </c>
      <c r="E1022" s="176">
        <f t="shared" si="94"/>
        <v>0.8666666666666667</v>
      </c>
      <c r="F1022" s="177"/>
      <c r="G1022" s="174">
        <f>G1021</f>
        <v>0.8666666666666667</v>
      </c>
      <c r="H1022" s="175"/>
    </row>
    <row r="1023" spans="1:8" s="36" customFormat="1" x14ac:dyDescent="0.2">
      <c r="A1023" s="141"/>
      <c r="B1023" s="146" t="s">
        <v>1752</v>
      </c>
      <c r="C1023" s="143"/>
      <c r="D1023" s="170" t="s">
        <v>218</v>
      </c>
      <c r="E1023" s="172">
        <f t="shared" si="94"/>
        <v>0</v>
      </c>
      <c r="F1023" s="177"/>
      <c r="G1023" s="181">
        <f>IF(VALUE(G695)&gt;=1,1,0)</f>
        <v>0</v>
      </c>
      <c r="H1023" s="175"/>
    </row>
    <row r="1024" spans="1:8" s="36" customFormat="1" x14ac:dyDescent="0.2">
      <c r="A1024" s="141"/>
      <c r="B1024" s="146" t="s">
        <v>1753</v>
      </c>
      <c r="C1024" s="143"/>
      <c r="D1024" s="170" t="s">
        <v>218</v>
      </c>
      <c r="E1024" s="172">
        <f t="shared" si="94"/>
        <v>0</v>
      </c>
      <c r="F1024" s="177"/>
      <c r="G1024" s="181">
        <f>IF(VALUE(G696)&gt;=1,1,0)</f>
        <v>0</v>
      </c>
      <c r="H1024" s="175"/>
    </row>
    <row r="1025" spans="1:8" s="36" customFormat="1" x14ac:dyDescent="0.2">
      <c r="A1025" s="141"/>
      <c r="B1025" s="146" t="s">
        <v>1754</v>
      </c>
      <c r="C1025" s="143"/>
      <c r="D1025" s="170" t="s">
        <v>218</v>
      </c>
      <c r="E1025" s="172">
        <f t="shared" si="94"/>
        <v>0</v>
      </c>
      <c r="F1025" s="177"/>
      <c r="G1025" s="181">
        <f>IF(VALUE(G697)&gt;=1,1,0)</f>
        <v>0</v>
      </c>
      <c r="H1025" s="175"/>
    </row>
    <row r="1026" spans="1:8" s="36" customFormat="1" x14ac:dyDescent="0.2">
      <c r="A1026" s="141"/>
      <c r="B1026" s="146" t="s">
        <v>1755</v>
      </c>
      <c r="C1026" s="143"/>
      <c r="D1026" s="170" t="s">
        <v>218</v>
      </c>
      <c r="E1026" s="172">
        <f t="shared" si="94"/>
        <v>0</v>
      </c>
      <c r="F1026" s="177"/>
      <c r="G1026" s="181">
        <f>IF(VALUE(G699)&gt;=1,1,0)</f>
        <v>0</v>
      </c>
      <c r="H1026" s="175"/>
    </row>
    <row r="1027" spans="1:8" s="36" customFormat="1" x14ac:dyDescent="0.2">
      <c r="A1027" s="141"/>
      <c r="B1027" s="146" t="s">
        <v>1756</v>
      </c>
      <c r="C1027" s="143"/>
      <c r="D1027" s="170" t="s">
        <v>218</v>
      </c>
      <c r="E1027" s="172">
        <f t="shared" si="94"/>
        <v>0</v>
      </c>
      <c r="F1027" s="177"/>
      <c r="G1027" s="181">
        <f>(G1023+G1024+G1025+G1026)/4</f>
        <v>0</v>
      </c>
      <c r="H1027" s="175"/>
    </row>
    <row r="1028" spans="1:8" s="36" customFormat="1" x14ac:dyDescent="0.2">
      <c r="A1028" s="141"/>
      <c r="B1028" s="158" t="s">
        <v>1757</v>
      </c>
      <c r="C1028" s="143"/>
      <c r="D1028" s="170" t="s">
        <v>1680</v>
      </c>
      <c r="E1028" s="172">
        <f t="shared" si="94"/>
        <v>5</v>
      </c>
      <c r="F1028" s="177"/>
      <c r="G1028" s="181">
        <f>IF(G1027=0,5,IF(G1027=0.25,4,IF(G1027=0.5,3,IF(G1027=0.75,2,IF(G1027=1,0,"CEK")))))</f>
        <v>5</v>
      </c>
      <c r="H1028" s="175"/>
    </row>
    <row r="1029" spans="1:8" s="36" customFormat="1" x14ac:dyDescent="0.2">
      <c r="A1029" s="141"/>
      <c r="B1029" s="159" t="s">
        <v>1757</v>
      </c>
      <c r="C1029" s="145"/>
      <c r="D1029" s="171">
        <f>D1022+1</f>
        <v>848</v>
      </c>
      <c r="E1029" s="182">
        <f t="shared" si="94"/>
        <v>5</v>
      </c>
      <c r="F1029" s="177"/>
      <c r="G1029" s="181">
        <f>G1028</f>
        <v>5</v>
      </c>
      <c r="H1029" s="175"/>
    </row>
    <row r="1030" spans="1:8" s="36" customFormat="1" x14ac:dyDescent="0.2">
      <c r="A1030" s="141"/>
      <c r="B1030" s="146" t="s">
        <v>1758</v>
      </c>
      <c r="C1030" s="143"/>
      <c r="D1030" s="170" t="s">
        <v>218</v>
      </c>
      <c r="E1030" s="172">
        <f t="shared" ref="E1030:E1044" si="95">G1030</f>
        <v>0</v>
      </c>
      <c r="F1030" s="177"/>
      <c r="G1030" s="181">
        <f>IF(VALUE(G703)=0,0,IF(VALUE(G703)&gt;0,1,1))</f>
        <v>0</v>
      </c>
      <c r="H1030" s="175"/>
    </row>
    <row r="1031" spans="1:8" s="36" customFormat="1" x14ac:dyDescent="0.2">
      <c r="A1031" s="141"/>
      <c r="B1031" s="146" t="s">
        <v>1331</v>
      </c>
      <c r="C1031" s="143"/>
      <c r="D1031" s="170" t="s">
        <v>218</v>
      </c>
      <c r="E1031" s="172">
        <f t="shared" si="95"/>
        <v>0</v>
      </c>
      <c r="F1031" s="177"/>
      <c r="G1031" s="181">
        <f>IF(VALUE(G704)=0,0,IF(VALUE(G704)&gt;0,1,1))</f>
        <v>0</v>
      </c>
      <c r="H1031" s="175"/>
    </row>
    <row r="1032" spans="1:8" s="36" customFormat="1" x14ac:dyDescent="0.2">
      <c r="A1032" s="141"/>
      <c r="B1032" s="146" t="s">
        <v>1343</v>
      </c>
      <c r="C1032" s="143"/>
      <c r="D1032" s="170" t="s">
        <v>218</v>
      </c>
      <c r="E1032" s="172">
        <f t="shared" si="95"/>
        <v>0</v>
      </c>
      <c r="F1032" s="177"/>
      <c r="G1032" s="181">
        <f>IF(VALUE(G710)=0,0,IF(VALUE(G710)&gt;0,1,1))</f>
        <v>0</v>
      </c>
      <c r="H1032" s="175"/>
    </row>
    <row r="1033" spans="1:8" s="36" customFormat="1" x14ac:dyDescent="0.2">
      <c r="A1033" s="141"/>
      <c r="B1033" s="146" t="s">
        <v>1759</v>
      </c>
      <c r="C1033" s="143"/>
      <c r="D1033" s="170" t="s">
        <v>218</v>
      </c>
      <c r="E1033" s="172">
        <f t="shared" si="95"/>
        <v>0</v>
      </c>
      <c r="F1033" s="177"/>
      <c r="G1033" s="181">
        <f>G1030+G1031+G1032</f>
        <v>0</v>
      </c>
      <c r="H1033" s="175"/>
    </row>
    <row r="1034" spans="1:8" s="36" customFormat="1" x14ac:dyDescent="0.2">
      <c r="A1034" s="141"/>
      <c r="B1034" s="158" t="s">
        <v>1760</v>
      </c>
      <c r="C1034" s="143"/>
      <c r="D1034" s="170" t="s">
        <v>1680</v>
      </c>
      <c r="E1034" s="172">
        <f t="shared" si="95"/>
        <v>5</v>
      </c>
      <c r="F1034" s="177"/>
      <c r="G1034" s="181">
        <f>IF(G1033=0,5,IF(G1033=1,4,IF(G1033=2,3,IF(G1033&gt;=3,0,"CEK INPUTAN ANDA"))))</f>
        <v>5</v>
      </c>
      <c r="H1034" s="175"/>
    </row>
    <row r="1035" spans="1:8" s="36" customFormat="1" x14ac:dyDescent="0.2">
      <c r="A1035" s="141"/>
      <c r="B1035" s="159" t="s">
        <v>1760</v>
      </c>
      <c r="C1035" s="145"/>
      <c r="D1035" s="171">
        <f>D1029+1</f>
        <v>849</v>
      </c>
      <c r="E1035" s="182">
        <f t="shared" si="95"/>
        <v>5</v>
      </c>
      <c r="F1035" s="177"/>
      <c r="G1035" s="181">
        <f>G1034</f>
        <v>5</v>
      </c>
      <c r="H1035" s="175"/>
    </row>
    <row r="1036" spans="1:8" s="36" customFormat="1" x14ac:dyDescent="0.2">
      <c r="A1036" s="141"/>
      <c r="B1036" s="146" t="s">
        <v>1761</v>
      </c>
      <c r="C1036" s="143"/>
      <c r="D1036" s="170" t="s">
        <v>218</v>
      </c>
      <c r="E1036" s="172">
        <v>1</v>
      </c>
      <c r="F1036" s="177"/>
      <c r="G1036" s="181">
        <v>1</v>
      </c>
      <c r="H1036" s="175"/>
    </row>
    <row r="1037" spans="1:8" s="36" customFormat="1" x14ac:dyDescent="0.2">
      <c r="A1037" s="141"/>
      <c r="B1037" s="146" t="s">
        <v>1762</v>
      </c>
      <c r="C1037" s="143"/>
      <c r="D1037" s="170" t="s">
        <v>218</v>
      </c>
      <c r="E1037" s="172">
        <f t="shared" si="95"/>
        <v>1</v>
      </c>
      <c r="F1037" s="177"/>
      <c r="G1037" s="181">
        <f>IF(VALUE(G716)&gt;=1,1,0)</f>
        <v>1</v>
      </c>
      <c r="H1037" s="175"/>
    </row>
    <row r="1038" spans="1:8" s="36" customFormat="1" x14ac:dyDescent="0.2">
      <c r="A1038" s="141"/>
      <c r="B1038" s="146" t="s">
        <v>1763</v>
      </c>
      <c r="C1038" s="143"/>
      <c r="D1038" s="170" t="s">
        <v>218</v>
      </c>
      <c r="E1038" s="172">
        <f t="shared" si="95"/>
        <v>1</v>
      </c>
      <c r="F1038" s="177"/>
      <c r="G1038" s="181">
        <f>IF(VALUE(G717)&gt;=1,1,0)</f>
        <v>1</v>
      </c>
      <c r="H1038" s="175"/>
    </row>
    <row r="1039" spans="1:8" s="36" customFormat="1" x14ac:dyDescent="0.2">
      <c r="A1039" s="141"/>
      <c r="B1039" s="146" t="s">
        <v>1764</v>
      </c>
      <c r="C1039" s="143"/>
      <c r="D1039" s="170" t="s">
        <v>218</v>
      </c>
      <c r="E1039" s="172">
        <f t="shared" si="95"/>
        <v>3</v>
      </c>
      <c r="F1039" s="177"/>
      <c r="G1039" s="181">
        <f>G1036+G1037+G1038</f>
        <v>3</v>
      </c>
      <c r="H1039" s="175"/>
    </row>
    <row r="1040" spans="1:8" s="36" customFormat="1" x14ac:dyDescent="0.2">
      <c r="A1040" s="141"/>
      <c r="B1040" s="158" t="s">
        <v>1765</v>
      </c>
      <c r="C1040" s="143"/>
      <c r="D1040" s="170" t="s">
        <v>1680</v>
      </c>
      <c r="E1040" s="172">
        <f t="shared" si="95"/>
        <v>5</v>
      </c>
      <c r="F1040" s="177"/>
      <c r="G1040" s="181">
        <f>IF(G1039=3,5,IF(G1039=2,4,IF(G1039=1,3,IF(G1039=0,0,"MOHON KOREKSI KEMBALI INPUTAN ANDA"))))</f>
        <v>5</v>
      </c>
      <c r="H1040" s="175"/>
    </row>
    <row r="1041" spans="1:8" s="36" customFormat="1" x14ac:dyDescent="0.2">
      <c r="A1041" s="141"/>
      <c r="B1041" s="159" t="s">
        <v>1765</v>
      </c>
      <c r="C1041" s="147"/>
      <c r="D1041" s="171">
        <f>D1035+1</f>
        <v>850</v>
      </c>
      <c r="E1041" s="182">
        <f t="shared" si="95"/>
        <v>5</v>
      </c>
      <c r="F1041" s="177"/>
      <c r="G1041" s="181">
        <f>G1040</f>
        <v>5</v>
      </c>
      <c r="H1041" s="175"/>
    </row>
    <row r="1042" spans="1:8" s="36" customFormat="1" x14ac:dyDescent="0.25">
      <c r="A1042" s="141"/>
      <c r="B1042" s="160" t="s">
        <v>1766</v>
      </c>
      <c r="C1042" s="161"/>
      <c r="D1042" s="170" t="s">
        <v>1680</v>
      </c>
      <c r="E1042" s="172">
        <f t="shared" si="95"/>
        <v>15</v>
      </c>
      <c r="F1042" s="173"/>
      <c r="G1042" s="181">
        <f>G1028+G1034+G1040</f>
        <v>15</v>
      </c>
      <c r="H1042" s="175"/>
    </row>
    <row r="1043" spans="1:8" s="36" customFormat="1" x14ac:dyDescent="0.25">
      <c r="A1043" s="141"/>
      <c r="B1043" s="160" t="s">
        <v>1767</v>
      </c>
      <c r="C1043" s="161"/>
      <c r="D1043" s="170" t="s">
        <v>1680</v>
      </c>
      <c r="E1043" s="172">
        <f t="shared" si="95"/>
        <v>1</v>
      </c>
      <c r="F1043" s="173"/>
      <c r="G1043" s="174">
        <f>G1042/15</f>
        <v>1</v>
      </c>
      <c r="H1043" s="175"/>
    </row>
    <row r="1044" spans="1:8" s="36" customFormat="1" x14ac:dyDescent="0.2">
      <c r="A1044" s="141"/>
      <c r="B1044" s="162" t="s">
        <v>1767</v>
      </c>
      <c r="C1044" s="163"/>
      <c r="D1044" s="171">
        <f>D1041+1</f>
        <v>851</v>
      </c>
      <c r="E1044" s="176">
        <f t="shared" si="95"/>
        <v>1</v>
      </c>
      <c r="F1044" s="177"/>
      <c r="G1044" s="174">
        <f>G1043</f>
        <v>1</v>
      </c>
      <c r="H1044" s="175"/>
    </row>
    <row r="1045" spans="1:8" s="36" customFormat="1" x14ac:dyDescent="0.25">
      <c r="A1045" s="141"/>
      <c r="B1045" s="164"/>
      <c r="C1045" s="165"/>
      <c r="D1045" s="180"/>
      <c r="E1045" s="182"/>
      <c r="F1045" s="183"/>
      <c r="G1045" s="174"/>
      <c r="H1045" s="175"/>
    </row>
    <row r="1046" spans="1:8" s="36" customFormat="1" x14ac:dyDescent="0.25">
      <c r="A1046" s="141"/>
      <c r="B1046" s="166" t="s">
        <v>1768</v>
      </c>
      <c r="C1046" s="167"/>
      <c r="D1046" s="170" t="s">
        <v>1680</v>
      </c>
      <c r="E1046" s="172">
        <f>G1046</f>
        <v>0.88698412698412687</v>
      </c>
      <c r="F1046" s="173"/>
      <c r="G1046" s="174">
        <f>(G986+G1021+G1043)/3</f>
        <v>0.88698412698412687</v>
      </c>
      <c r="H1046" s="175"/>
    </row>
    <row r="1047" spans="1:8" s="36" customFormat="1" x14ac:dyDescent="0.2">
      <c r="A1047" s="141"/>
      <c r="B1047" s="168" t="s">
        <v>1768</v>
      </c>
      <c r="C1047" s="169"/>
      <c r="D1047" s="171">
        <f>D1044+1</f>
        <v>852</v>
      </c>
      <c r="E1047" s="176">
        <f>G1047</f>
        <v>0.88698412698412687</v>
      </c>
      <c r="F1047" s="177"/>
      <c r="G1047" s="174">
        <f>G1046</f>
        <v>0.88698412698412687</v>
      </c>
      <c r="H1047" s="175"/>
    </row>
    <row r="1048" spans="1:8" s="36" customFormat="1" ht="20.45" customHeight="1" x14ac:dyDescent="0.25">
      <c r="A1048" s="141"/>
      <c r="B1048" s="166" t="s">
        <v>1769</v>
      </c>
      <c r="C1048" s="167"/>
      <c r="D1048" s="170" t="s">
        <v>1680</v>
      </c>
      <c r="E1048" s="184" t="str">
        <f>G1048</f>
        <v>Mandiri</v>
      </c>
      <c r="F1048" s="185"/>
      <c r="G1048" s="186" t="str">
        <f>IF(G1046&lt;=0.4907,"Sangat Tertinggal",IF(AND(G1046&gt;0.4907,G1046&lt;=0.5989),"Tertinggal",IF(AND(G1046&gt;0.5989,G1046&lt;=0.7072),"Berkembang",IF(AND(G1046&gt;0.7072,G1046&lt;=0.8155),"Maju",IF(AND(G1046&gt;0.8155,G1046&lt;=1),"Mandiri","KOREKSI KEMBALI")))))</f>
        <v>Mandiri</v>
      </c>
      <c r="H1048" s="187"/>
    </row>
    <row r="1049" spans="1:8" s="36" customFormat="1" ht="20.45" customHeight="1" x14ac:dyDescent="0.2">
      <c r="A1049" s="141"/>
      <c r="B1049" s="168" t="s">
        <v>1769</v>
      </c>
      <c r="C1049" s="169"/>
      <c r="D1049" s="171">
        <f>D1047+1</f>
        <v>853</v>
      </c>
      <c r="E1049" s="188" t="str">
        <f>G1049</f>
        <v>Mandiri</v>
      </c>
      <c r="F1049" s="189"/>
      <c r="G1049" s="190" t="str">
        <f>G1048</f>
        <v>Mandiri</v>
      </c>
      <c r="H1049" s="187"/>
    </row>
  </sheetData>
  <sheetProtection formatCells="0" formatColumns="0" formatRows="0" insertColumns="0" insertRows="0" insertHyperlinks="0" deleteColumns="0" deleteRows="0" sort="0" autoFilter="0" pivotTables="0"/>
  <autoFilter ref="A4:H1049"/>
  <mergeCells count="135">
    <mergeCell ref="A177:A179"/>
    <mergeCell ref="A279:A280"/>
    <mergeCell ref="A507:A515"/>
    <mergeCell ref="A604:A605"/>
    <mergeCell ref="A614:A618"/>
    <mergeCell ref="A757:A765"/>
    <mergeCell ref="A767:A772"/>
    <mergeCell ref="A564:A566"/>
    <mergeCell ref="A363:A365"/>
    <mergeCell ref="A379:A386"/>
    <mergeCell ref="A366:A376"/>
    <mergeCell ref="A405:A414"/>
    <mergeCell ref="A397:A401"/>
    <mergeCell ref="A387:A392"/>
    <mergeCell ref="A281:C281"/>
    <mergeCell ref="A1:G1"/>
    <mergeCell ref="B756:C756"/>
    <mergeCell ref="A832:A837"/>
    <mergeCell ref="A465:C465"/>
    <mergeCell ref="A863:A867"/>
    <mergeCell ref="A606:A607"/>
    <mergeCell ref="A743:C743"/>
    <mergeCell ref="A848:A856"/>
    <mergeCell ref="A718:C718"/>
    <mergeCell ref="A692:C692"/>
    <mergeCell ref="A795:A808"/>
    <mergeCell ref="A567:A568"/>
    <mergeCell ref="A581:A586"/>
    <mergeCell ref="A820:A823"/>
    <mergeCell ref="A609:A610"/>
    <mergeCell ref="A611:A612"/>
    <mergeCell ref="A695:A697"/>
    <mergeCell ref="A703:A713"/>
    <mergeCell ref="A714:A717"/>
    <mergeCell ref="A621:A684"/>
    <mergeCell ref="A19:A20"/>
    <mergeCell ref="A456:A463"/>
    <mergeCell ref="A240:A257"/>
    <mergeCell ref="A839:A847"/>
    <mergeCell ref="A894:C894"/>
    <mergeCell ref="B726:C726"/>
    <mergeCell ref="B142:B145"/>
    <mergeCell ref="A21:A22"/>
    <mergeCell ref="A43:A70"/>
    <mergeCell ref="A27:A29"/>
    <mergeCell ref="A25:A26"/>
    <mergeCell ref="A30:A31"/>
    <mergeCell ref="A719:A720"/>
    <mergeCell ref="A227:A228"/>
    <mergeCell ref="A338:A339"/>
    <mergeCell ref="A312:A326"/>
    <mergeCell ref="A421:A428"/>
    <mergeCell ref="A259:A277"/>
    <mergeCell ref="A441:A455"/>
    <mergeCell ref="A487:A494"/>
    <mergeCell ref="A467:A475"/>
    <mergeCell ref="A526:A527"/>
    <mergeCell ref="A200:A201"/>
    <mergeCell ref="A146:A148"/>
    <mergeCell ref="A430:A439"/>
    <mergeCell ref="A529:A537"/>
    <mergeCell ref="A211:A215"/>
    <mergeCell ref="A538:A541"/>
    <mergeCell ref="A23:A24"/>
    <mergeCell ref="A283:A286"/>
    <mergeCell ref="A858:A862"/>
    <mergeCell ref="B782:C782"/>
    <mergeCell ref="A794:C794"/>
    <mergeCell ref="A824:C824"/>
    <mergeCell ref="A826:A831"/>
    <mergeCell ref="A810:A818"/>
    <mergeCell ref="A809:C809"/>
    <mergeCell ref="B385:B386"/>
    <mergeCell ref="A774:A775"/>
    <mergeCell ref="A181:A183"/>
    <mergeCell ref="A161:A163"/>
    <mergeCell ref="A571:A579"/>
    <mergeCell ref="A112:A117"/>
    <mergeCell ref="A221:A222"/>
    <mergeCell ref="A150:C150"/>
    <mergeCell ref="A153:A155"/>
    <mergeCell ref="A193:A195"/>
    <mergeCell ref="A569:A570"/>
    <mergeCell ref="A554:A557"/>
    <mergeCell ref="A544:A548"/>
    <mergeCell ref="A783:A793"/>
    <mergeCell ref="A287:A290"/>
    <mergeCell ref="A3:D3"/>
    <mergeCell ref="A5:D5"/>
    <mergeCell ref="A685:C685"/>
    <mergeCell ref="A877:A884"/>
    <mergeCell ref="A80:A85"/>
    <mergeCell ref="A86:A91"/>
    <mergeCell ref="A92:A97"/>
    <mergeCell ref="A415:A420"/>
    <mergeCell ref="A11:C11"/>
    <mergeCell ref="A869:A876"/>
    <mergeCell ref="B766:C766"/>
    <mergeCell ref="A747:A755"/>
    <mergeCell ref="A119:A145"/>
    <mergeCell ref="A71:C71"/>
    <mergeCell ref="A17:A18"/>
    <mergeCell ref="A165:A167"/>
    <mergeCell ref="A225:A226"/>
    <mergeCell ref="A477:A484"/>
    <mergeCell ref="A496:A505"/>
    <mergeCell ref="A197:A198"/>
    <mergeCell ref="A157:A159"/>
    <mergeCell ref="A169:A171"/>
    <mergeCell ref="A189:A191"/>
    <mergeCell ref="A185:A187"/>
    <mergeCell ref="A890:A893"/>
    <mergeCell ref="A732:A737"/>
    <mergeCell ref="A886:A889"/>
    <mergeCell ref="A236:A238"/>
    <mergeCell ref="A173:A175"/>
    <mergeCell ref="A596:A598"/>
    <mergeCell ref="A592:A593"/>
    <mergeCell ref="A561:C561"/>
    <mergeCell ref="A206:A210"/>
    <mergeCell ref="A232:A234"/>
    <mergeCell ref="A229:A230"/>
    <mergeCell ref="A588:A589"/>
    <mergeCell ref="A394:A396"/>
    <mergeCell ref="A291:A304"/>
    <mergeCell ref="A329:A330"/>
    <mergeCell ref="A309:A310"/>
    <mergeCell ref="A307:A308"/>
    <mergeCell ref="A333:A334"/>
    <mergeCell ref="A336:A337"/>
    <mergeCell ref="A203:A204"/>
    <mergeCell ref="A517:A521"/>
    <mergeCell ref="A340:A362"/>
    <mergeCell ref="A217:A219"/>
    <mergeCell ref="A223:A224"/>
  </mergeCells>
  <dataValidations count="710">
    <dataValidation type="whole" operator="greaterThanOrEqual" allowBlank="1" showInputMessage="1" showErrorMessage="1" promptTitle="Jlh KK yg Tdk Memiliki Rumah" prompt="Input Dengan Angka" sqref="G488">
      <formula1>0</formula1>
    </dataValidation>
    <dataValidation type="list" allowBlank="1" showInputMessage="1" showErrorMessage="1" promptTitle="Bidang Terdampak Pendampingan" prompt="0: Tidak Ada Pendampingan 1: Bidang Ekonomi 2: Bidang Sosial Budaya 3: Bidang Pemberdayaan Masyarakat" sqref="G740">
      <formula1>"0,1,2,3"</formula1>
    </dataValidation>
    <dataValidation type="list" allowBlank="1" showInputMessage="1" showErrorMessage="1" promptTitle="Produk Unggulan Kedua Desa" prompt="1. Padi 2. Jagung 3. Kelapa Sawit 4. Karet Tebu 5. Kakao 6. Kelapa 7. Kopi 8. Cengkeh 9. Tembakau 10. Lada 11. Lainnya" sqref="G566">
      <formula1>"1,2,3,4,5,6,7,8,9,10,11"</formula1>
    </dataValidation>
    <dataValidation type="list" allowBlank="1" showInputMessage="1" showErrorMessage="1" promptTitle="Mayoritas alat P'ikanan di Desa" prompt="1. Rumpon 2. Keramba Apung 3. Dermaga Perikanan 4. Tempat P'lelangan Ikan 5. Cold Storage 6. Kolam Ikan Air Tawar 7. Alat Pengupas Sisik 8. Alat Penghancur 9. Manual 10. Alat P'ikanan Modern Lain 11. Alat P'ikanan Tradisional Lain 12. Bukan Desa Perikanan" sqref="G585">
      <formula1>"1,2,3,4,5,6,7,8,9,10,11,12. Bukan Desa Perikanan"</formula1>
    </dataValidation>
    <dataValidation type="list" showInputMessage="1" showErrorMessage="1" promptTitle="Penghasilan" prompt="Sumber penghasilan utama penduduk Desa  1: Pertanian (termasuk Perkebunan, Peternakan, Perikanan) 2: Industri 3: Perdagangan, Transportasi, dan Jasa 4. Pariwisata 5. Lainnya" sqref="G563">
      <formula1>"1,2,3,4,5"</formula1>
    </dataValidation>
    <dataValidation type="list" showInputMessage="1" showErrorMessage="1" promptTitle="BPR" prompt="Terdapat BPR di Desa 0: Tidak Ada 1: Ada" sqref="G613">
      <formula1>"0,1"</formula1>
    </dataValidation>
    <dataValidation type="list" showInputMessage="1" showErrorMessage="1" promptTitle="Ketersediaan Angkutan Umum" prompt="Angkutan umum utama di Desa beroperasi setiap hari 1: Ada, Trayek Tetap 2: Ada, Tanpa Trayek Tetap 3: Tidak Ada Angkutan Umum" sqref="G686">
      <formula1>"1,2,3"</formula1>
    </dataValidation>
    <dataValidation allowBlank="1" showInputMessage="1" showErrorMessage="1" promptTitle="Adanya Lembaga lainnya" prompt="(Sebutkan)" sqref="G361"/>
    <dataValidation type="whole" operator="greaterThanOrEqual" allowBlank="1" showInputMessage="1" showErrorMessage="1" promptTitle="Jumlah Pekerjaan Buruh Pabrik" prompt="Jumlah Pekerja Buruh Pabrik Perempuan" sqref="G126">
      <formula1>0</formula1>
    </dataValidation>
    <dataValidation type="list" showInputMessage="1" showErrorMessage="1" promptTitle="Adanya Warga Beragama Katolik" prompt="Keterangan: 0 : Tidak Ada 1 : Ada" sqref="G381">
      <formula1>"0,1"</formula1>
    </dataValidation>
    <dataValidation type="list" allowBlank="1" showInputMessage="1" showErrorMessage="1" promptTitle="Terdapat Tanah Kas Desa/ Ulayat" prompt="0: Tidak Ada 1: Ada" sqref="G810">
      <formula1>"0,1"</formula1>
    </dataValidation>
    <dataValidation type="list" showInputMessage="1" showErrorMessage="1" promptTitle="Sarana informasi lainnya" prompt="Desa memiliki sarana informasi lainnya 0: Tidak 1: Ya" sqref="G556">
      <formula1>"0,1"</formula1>
    </dataValidation>
    <dataValidation type="whole" operator="greaterThanOrEqual" allowBlank="1" showInputMessage="1" showErrorMessage="1" promptTitle="PAD Tahun 2021" prompt=" " sqref="G796">
      <formula1>0</formula1>
    </dataValidation>
    <dataValidation type="decimal" operator="greaterThanOrEqual" allowBlank="1" showInputMessage="1" showErrorMessage="1" prompt="Jarak Diukur dari Kantor Desa ke Kantor Camat" sqref="G895">
      <formula1>0</formula1>
    </dataValidation>
    <dataValidation type="whole" operator="greaterThanOrEqual" allowBlank="1" showInputMessage="1" showErrorMessage="1" promptTitle="Jlh SLB di Desa" prompt="(unit)" sqref="G442">
      <formula1>0</formula1>
    </dataValidation>
    <dataValidation allowBlank="1" showInputMessage="1" showErrorMessage="1" promptTitle="Alamat Email Bumdesa" prompt=" " sqref="G684"/>
    <dataValidation type="decimal" operator="greaterThanOrEqual" allowBlank="1" showInputMessage="1" showErrorMessage="1" promptTitle="Jarak SD/MI T'dekat" prompt=" " sqref="G285">
      <formula1>0</formula1>
    </dataValidation>
    <dataValidation allowBlank="1" showInputMessage="1" showErrorMessage="1" promptTitle="Tanggal" prompt="DD/MM/YYYY" sqref="G15"/>
    <dataValidation type="list" showInputMessage="1" showErrorMessage="1" promptTitle="Ketersediaan BA" prompt="Keterangan: 0 : Tidak Ada 1 : Ada" sqref="G321">
      <formula1>"0,1"</formula1>
    </dataValidation>
    <dataValidation allowBlank="1" showInputMessage="1" showErrorMessage="1" promptTitle="Jabatan Informan" prompt=" " sqref="G13"/>
    <dataValidation type="list" showInputMessage="1" showErrorMessage="1" promptTitle="Tdapat P.Klinik/Balai Pengobatan" prompt="0: Tidak Ada 1: Ada  " sqref="G181">
      <formula1>"0,1"</formula1>
    </dataValidation>
    <dataValidation type="list" allowBlank="1" showInputMessage="1" showErrorMessage="1" promptTitle="Angkutan Umum" prompt="Angkutan umum utama di Desa beroperasi setiap hari 0: Tidak 1: Ya" sqref="G687">
      <formula1>"1,0"</formula1>
    </dataValidation>
    <dataValidation type="list" allowBlank="1" showInputMessage="1" showErrorMessage="1" promptTitle="Kondisi KK  Rumah Non Permanen" prompt="1. Baik 2. Sedang 3. Rusak" sqref="G494">
      <formula1>"1,2,3"</formula1>
    </dataValidation>
    <dataValidation type="list" showInputMessage="1" showErrorMessage="1" promptTitle="Keterbukaan wilayah" prompt="Jalan Desa dapat dilalui kendaraan bermotor roda empat 0: Tidak Ada 1: Sepanjang tahun 2: Sepanjang tahun kecuali saat tertentu 3: Tidak dapat dilalui sepanjang tahun" sqref="G689">
      <formula1>"0,1,2,3"</formula1>
    </dataValidation>
    <dataValidation type="whole" operator="greaterThanOrEqual" allowBlank="1" showInputMessage="1" showErrorMessage="1" promptTitle="Jlh KK Manfaatkn E-Hayati Cair" prompt=" " sqref="G533">
      <formula1>0</formula1>
    </dataValidation>
    <dataValidation type="list" showInputMessage="1" showErrorMessage="1" promptTitle="Operator lainnya" prompt="Operator / provider telepon seluler lainnya dapat menerima sinyal 0: Tidak 1: Ya" sqref="G547">
      <formula1>"0,1"</formula1>
    </dataValidation>
    <dataValidation type="list" showInputMessage="1" showErrorMessage="1" promptTitle="Tdapat Bumdesa Keuangan" prompt="Terdapat Bumdesa Keuangan Bidang Kredit  0: Tidak Ada 1: Ada" sqref="G652">
      <formula1>"0,1"</formula1>
    </dataValidation>
    <dataValidation type="list" showInputMessage="1" showErrorMessage="1" promptTitle="Tdapat Bumdesa Jasa Penyewaan" prompt="Terdapat Bumdesa Jasa Penyewaan Bidang Sewa Tenda 0: Tidak Ada 1: Ada" sqref="G635">
      <formula1>"0,1"</formula1>
    </dataValidation>
    <dataValidation type="list" showInputMessage="1" showErrorMessage="1" promptTitle="TV swasta" prompt="Siaran program televisi saluran swasta 0: Tidak 1: Ya" sqref="G550">
      <formula1>"0,1"</formula1>
    </dataValidation>
    <dataValidation type="list" showInputMessage="1" showErrorMessage="1" promptTitle="Tdapat Bumdesa Keuangan" prompt="Terdapat Bumdesa Keuangan Bidang Simpan Pinjam  0: Tidak Ada 1: Ada" sqref="G647">
      <formula1>"0,1"</formula1>
    </dataValidation>
    <dataValidation type="list" showInputMessage="1" showErrorMessage="1" promptTitle="Info APBDes (Website)" prompt="0: Tidak 1: Ya" sqref="G822">
      <formula1>"0,1"</formula1>
    </dataValidation>
    <dataValidation type="whole" operator="greaterThanOrEqual" allowBlank="1" showInputMessage="1" showErrorMessage="1" promptTitle="Jrk ke Pst Kursus/P'latihan" prompt=" " sqref="G330">
      <formula1>0</formula1>
    </dataValidation>
    <dataValidation type="decimal" operator="greaterThanOrEqual" allowBlank="1" showInputMessage="1" showErrorMessage="1" promptTitle="Total Luas Wilayah Desa" prompt="(Dalam Satuan Luas Km2)" sqref="G74">
      <formula1>0</formula1>
    </dataValidation>
    <dataValidation type="whole" operator="greaterThanOrEqual" allowBlank="1" showInputMessage="1" showErrorMessage="1" sqref="G826:G837">
      <formula1>0</formula1>
    </dataValidation>
    <dataValidation type="list" showInputMessage="1" showErrorMessage="1" promptTitle="Terdapat Perjanjian Kerjasama" prompt="0: Tidak Ada 1: Ada" sqref="G776">
      <formula1>"0,1"</formula1>
    </dataValidation>
    <dataValidation type="whole" operator="greaterThanOrEqual" allowBlank="1" showInputMessage="1" showErrorMessage="1" promptTitle="DD Tahun 2022" prompt=" " sqref="G797">
      <formula1>0</formula1>
    </dataValidation>
    <dataValidation allowBlank="1" showInputMessage="1" showErrorMessage="1" promptTitle="Persentase Bagi Hasil" prompt=" " sqref="G789"/>
    <dataValidation type="list" allowBlank="1" showInputMessage="1" showErrorMessage="1" promptTitle="Jenis Program Kerja" prompt="0: Tidak Ada 1: Bantuan Sosial 2: Forum Silahturahmi Kelompok SPP 3: Peningkatan Kapasitas Pengurusan BKAD 4: BUMDesma 5: Studi Banding 6: Lainnya" sqref="G792">
      <formula1>"0,1,2,3,4,5,6"</formula1>
    </dataValidation>
    <dataValidation type="whole" operator="greaterThanOrEqual" allowBlank="1" showInputMessage="1" showErrorMessage="1" promptTitle="Bantuan Provinsi Tahun 2022" prompt=" " sqref="G803">
      <formula1>0</formula1>
    </dataValidation>
    <dataValidation type="whole" operator="greaterThanOrEqual" allowBlank="1" showInputMessage="1" showErrorMessage="1" promptTitle="Bantuan Kab/Kota Tahun 2022" prompt=" " sqref="G805">
      <formula1>0</formula1>
    </dataValidation>
    <dataValidation type="whole" operator="greaterThanOrEqual" allowBlank="1" showInputMessage="1" showErrorMessage="1" sqref="G858:G867">
      <formula1>0</formula1>
    </dataValidation>
    <dataValidation type="whole" operator="greaterThanOrEqual" allowBlank="1" showInputMessage="1" showErrorMessage="1" promptTitle="Jlh Kunjungan Anak Gizi Buruk" prompt=" " sqref="G264">
      <formula1>0</formula1>
    </dataValidation>
    <dataValidation type="decimal" operator="greaterThanOrEqual" allowBlank="1" showInputMessage="1" showErrorMessage="1" promptTitle="Jarak Puskesmas Non Inap Tdekat" prompt="(Meter)" sqref="G170">
      <formula1>0</formula1>
    </dataValidation>
    <dataValidation type="list" showInputMessage="1" showErrorMessage="1" promptTitle="Tersedia Tempat Praktek Dokter" prompt="0: Tidak Ada 1: Ada  " sqref="G185">
      <formula1>"0,1"</formula1>
    </dataValidation>
    <dataValidation type="whole" operator="greaterThanOrEqual" allowBlank="1" showInputMessage="1" showErrorMessage="1" promptTitle="Posyandu Mlakukan Kegiatan /2bln" prompt="Input Menggunakan Angka" sqref="G213">
      <formula1>0</formula1>
    </dataValidation>
    <dataValidation type="whole" operator="greaterThanOrEqual" allowBlank="1" showInputMessage="1" showErrorMessage="1" promptTitle="Bumil Mengalami RESTI" prompt=" " sqref="G247">
      <formula1>0</formula1>
    </dataValidation>
    <dataValidation type="whole" operator="greaterThanOrEqual" allowBlank="1" showInputMessage="1" showErrorMessage="1" promptTitle="Waktu Tempuh" prompt="Diukur dari Kantor Desa atau Pusat Keramaian Menggunakan Kendaraan Bermotor" sqref="G179">
      <formula1>0</formula1>
    </dataValidation>
    <dataValidation type="whole" operator="greaterThanOrEqual" allowBlank="1" showInputMessage="1" showErrorMessage="1" promptTitle="Jumlah Kematian Ibu Mlahirkan" prompt=" " sqref="G222">
      <formula1>0</formula1>
    </dataValidation>
    <dataValidation type="list" showInputMessage="1" showErrorMessage="1" promptTitle="Ada Tidaknya Taman Baca/ Perpus" prompt="Keterangan: 0 : Tidak Ada 1 : Ada" sqref="G333">
      <formula1>"0,1"</formula1>
    </dataValidation>
    <dataValidation type="whole" operator="greaterThanOrEqual" allowBlank="1" showInputMessage="1" showErrorMessage="1" promptTitle="Jumlah Pekerjaan Polri" prompt="Jumlah Pekerja Polri Perempuan" sqref="G136">
      <formula1>0</formula1>
    </dataValidation>
    <dataValidation type="list" allowBlank="1" showInputMessage="1" showErrorMessage="1" promptTitle="Mayoritas alat P'ternakan Desa" prompt="1. Kandang Ternak 2. Rumah Potong  Hewan 3. Pasar Hewan 4. Alat Penetas 5. Alat Pemerah 6. Alat P'motong/P'cabut Bulu 7. Alat Cacah 8. Alat Mixer 9. Manual 10. Alat Ternak Modern Lain 11. Alat Ternak Tradisional Lain 12. Bukan Desa Peternakan" sqref="G583">
      <formula1>"1,2,3,4,5,6,7,8,9,10,11,12. Bukan Desa Peternakan"</formula1>
    </dataValidation>
    <dataValidation type="list" showInputMessage="1" showErrorMessage="1" promptTitle="Kehadiran Warga Acara Kematian" prompt="Keterangan: 0 : Tidak 1 : Ya" sqref="G398">
      <formula1>"0,1"</formula1>
    </dataValidation>
    <dataValidation allowBlank="1" showInputMessage="1" showErrorMessage="1" prompt="Hari Besar Perayaan Adat Lainnya selain Disebutkan" sqref="G401"/>
    <dataValidation type="list" allowBlank="1" showInputMessage="1" showErrorMessage="1" promptTitle="Terdapat Kejahatan Penipuan" prompt="Keterangan: 0 : Tidak Ada 1 : Ada" sqref="G431">
      <formula1>"0,1"</formula1>
    </dataValidation>
    <dataValidation type="list" showInputMessage="1" showErrorMessage="1" promptTitle="Air Minum dari Mata Air" prompt="Keterangan: 0 : Tidak 1 : Ya" sqref="G501">
      <formula1>"0,1"</formula1>
    </dataValidation>
    <dataValidation type="whole" operator="greaterThanOrEqual" allowBlank="1" showInputMessage="1" showErrorMessage="1" prompt="Input dengan Angka" sqref="G467:G475">
      <formula1>0</formula1>
    </dataValidation>
    <dataValidation type="list" allowBlank="1" showInputMessage="1" showErrorMessage="1" promptTitle="Adanya PMKS Korban Kekeras" prompt="Keterangan: 0 : Tidak Ada 1 : Ada" sqref="G458">
      <formula1>"0,1"</formula1>
    </dataValidation>
    <dataValidation allowBlank="1" showInputMessage="1" showErrorMessage="1" promptTitle="Nomor Telp Petugas yg Aktif" prompt=" " sqref="G8:G10"/>
    <dataValidation type="list" showInputMessage="1" showErrorMessage="1" promptTitle="Ada tidaknya PKBM paket a/b/c" prompt="Keterangan: 0 : Tidak Ada 1 : Ada" sqref="G328">
      <formula1>"0,1"</formula1>
    </dataValidation>
    <dataValidation type="list" showInputMessage="1" showErrorMessage="1" promptTitle="Tdapat Bumdesa Pariwisata" prompt="Terdapat Bumdesa Parawisita Bidang Wisata Desa 0: Tidak Ada 1: Ada" sqref="G667">
      <formula1>"0,1"</formula1>
    </dataValidation>
    <dataValidation type="list" showInputMessage="1" showErrorMessage="1" promptTitle="Terdapat Kelompok Peternakan?" prompt="Keterangan: 0 : Tidak Ada 1 : Ada" sqref="G354">
      <formula1>"0,1"</formula1>
    </dataValidation>
    <dataValidation allowBlank="1" showInputMessage="1" showErrorMessage="1" prompt="Permendagri No.146 Tahun 2020" sqref="G17:G24"/>
    <dataValidation type="whole" operator="greaterThanOrEqual" allowBlank="1" showInputMessage="1" showErrorMessage="1" promptTitle="Jlh Anak Pertumbuhan Kuning" prompt=" " sqref="G237">
      <formula1>0</formula1>
    </dataValidation>
    <dataValidation type="whole" operator="greaterThanOrEqual" allowBlank="1" showInputMessage="1" showErrorMessage="1" promptTitle="Bumil Miliki Jamkes" prompt=" " sqref="G251">
      <formula1>0</formula1>
    </dataValidation>
    <dataValidation type="whole" operator="greaterThanOrEqual" allowBlank="1" showInputMessage="1" showErrorMessage="1" promptTitle="Jumlah Pekerjaan Wiraswasta" prompt="Jumlah Pekerja Wirasawasta Perempuan" sqref="G132">
      <formula1>0</formula1>
    </dataValidation>
    <dataValidation type="list" showInputMessage="1" showErrorMessage="1" promptTitle="Pasar Tanpa Bangunan" prompt="Terdapat pasar tanpa bangunan di Desa 0: Tidak Ada 1: Ada" sqref="G592">
      <formula1>"0,1"</formula1>
    </dataValidation>
    <dataValidation type="whole" allowBlank="1" showInputMessage="1" showErrorMessage="1" promptTitle="Jlh Konflik Lahan antar desa" prompt="Jlh konflik Antar Kelompok Masyarakat antar desa" sqref="G417">
      <formula1>0</formula1>
      <formula2>50</formula2>
    </dataValidation>
    <dataValidation type="whole" operator="greaterThanOrEqual" allowBlank="1" showInputMessage="1" showErrorMessage="1" promptTitle="Jarak Bank Pemerintah T'dekat" prompt="(Meter)" sqref="G610">
      <formula1>0</formula1>
    </dataValidation>
    <dataValidation allowBlank="1" showInputMessage="1" showErrorMessage="1" promptTitle="Nama Bumdesa" prompt=" " sqref="G622"/>
    <dataValidation type="whole" operator="greaterThanOrEqual" allowBlank="1" showInputMessage="1" showErrorMessage="1" promptTitle="Jlh Kejadian Konfik" prompt="Antar Suku (Kasus)" sqref="G411">
      <formula1>0</formula1>
    </dataValidation>
    <dataValidation type="whole" operator="greaterThanOrEqual" allowBlank="1" showInputMessage="1" showErrorMessage="1" promptTitle="Jlh Tunanetra" prompt=" " sqref="G446:G447">
      <formula1>0</formula1>
    </dataValidation>
    <dataValidation type="whole" operator="greaterThanOrEqual" allowBlank="1" showInputMessage="1" showErrorMessage="1" promptTitle="Jlh Mikro kecil-Pertanian" prompt="Input Menggunakan Angka" sqref="G574">
      <formula1>0</formula1>
    </dataValidation>
    <dataValidation type="whole" allowBlank="1" showInputMessage="1" showErrorMessage="1" promptTitle="Jlh Konflik dengan Aparat" prompt="Jlh konflik dengan Aparat Pemerintah Terkait Lahan" sqref="G419">
      <formula1>0</formula1>
      <formula2>50</formula2>
    </dataValidation>
    <dataValidation type="list" showInputMessage="1" showErrorMessage="1" promptTitle="Sumber Air untuk Mandi dan Cuci" prompt="Sumber Air Sumur Keterangan 0 : Tidak 1 : Ya" sqref="G510">
      <formula1>"0,1"</formula1>
    </dataValidation>
    <dataValidation allowBlank="1" showInputMessage="1" showErrorMessage="1" promptTitle="Dasar Pembentuk BKAD" prompt=" " sqref="G760"/>
    <dataValidation type="whole" operator="greaterThanOrEqual" allowBlank="1" showInputMessage="1" showErrorMessage="1" promptTitle="Jlh SD/MI di Desa" prompt=" " sqref="G283">
      <formula1>0</formula1>
    </dataValidation>
    <dataValidation allowBlank="1" showInputMessage="1" showErrorMessage="1" promptTitle="Jenis Tipologi Desa Lainnya" prompt="Sebutkan " sqref="G79"/>
    <dataValidation type="list" showInputMessage="1" showErrorMessage="1" promptTitle="Terdapat Kelmpk Lembaga Nelayan?" prompt="Keterangan: 0 : Tidak Ada 1 : Ada" sqref="G352">
      <formula1>"0,1"</formula1>
    </dataValidation>
    <dataValidation type="whole" operator="greaterThanOrEqual" allowBlank="1" showInputMessage="1" showErrorMessage="1" promptTitle="Jlh KK Manfaatkn Energi Biomasa" prompt=" " sqref="G531">
      <formula1>0</formula1>
    </dataValidation>
    <dataValidation type="list" showInputMessage="1" showErrorMessage="1" promptTitle="Kerjasama Dengan Pihak BUMN" prompt="0: Tidak Ada 1: Ada" sqref="G771">
      <formula1>"0,1"</formula1>
    </dataValidation>
    <dataValidation allowBlank="1" showInputMessage="1" showErrorMessage="1" promptTitle="Operator lainnya" prompt="Operator / provider telepon seluler lainnya dapat menerima sinyal (sebutkan)" sqref="G548"/>
    <dataValidation allowBlank="1" showInputMessage="1" showErrorMessage="1" promptTitle="Periode Kerjasama" prompt=" " sqref="G780"/>
    <dataValidation type="list" allowBlank="1" showInputMessage="1" showErrorMessage="1" promptTitle="Pengguna Bagi Hasil Luar Kec" prompt="0: Tidak Ada 1: Pemberdayaan Masyarakat 2: Pembangunan 3: Perintahan 4: Budaya/ Agama 5: Olahraga 6: Lainnya" sqref="G764">
      <formula1>"0,1,2,3,4,5,6"</formula1>
    </dataValidation>
    <dataValidation type="list" showInputMessage="1" showErrorMessage="1" promptTitle="Bumdesa" prompt="Terdapat BumDesa di Desa 0: Tidak Ada 1: Ada" sqref="G621">
      <formula1>"0,1"</formula1>
    </dataValidation>
    <dataValidation type="list" showInputMessage="1" showErrorMessage="1" promptTitle="Tdapat Bumdesa Pariwisata" prompt="Terdapat Bumdesa Parawisita Bidang Transportasi 0: Tidak Ada 1: Ada" sqref="G670">
      <formula1>"0,1"</formula1>
    </dataValidation>
    <dataValidation type="whole" operator="greaterThanOrEqual" allowBlank="1" showInputMessage="1" showErrorMessage="1" promptTitle="Frek Kejadian Bencana" prompt="Gempa (Kali/Tahun)" sqref="G705">
      <formula1>0</formula1>
    </dataValidation>
    <dataValidation allowBlank="1" showInputMessage="1" showErrorMessage="1" promptTitle="Bidang Kerjasama Bumdes Pihak 3" prompt="Lainnya Sebutkan " sqref="G775"/>
    <dataValidation type="list" showInputMessage="1" showErrorMessage="1" promptTitle="Info APBDes (Papan Informasi)" prompt="0: Tidak 1: Ya" sqref="G820">
      <formula1>"0,1"</formula1>
    </dataValidation>
    <dataValidation type="list" showInputMessage="1" showErrorMessage="1" promptTitle="Internet Kantor Desa" prompt="Terdapat fasilitas internet di kantor kepala Desa 0: Tidak 1: Ya" sqref="G552">
      <formula1>"0,1"</formula1>
    </dataValidation>
    <dataValidation type="whole" operator="greaterThanOrEqual" allowBlank="1" showInputMessage="1" showErrorMessage="1" promptTitle="Wkt Desa ke Ktr Bupati/Walikota" prompt="(Menit)" sqref="G899">
      <formula1>0</formula1>
    </dataValidation>
    <dataValidation type="whole" operator="greaterThanOrEqual" allowBlank="1" showInputMessage="1" showErrorMessage="1" promptTitle="Waktu Tempuh" prompt="Biaya yang dikeluarkan untuk Transportasi Dari kantor Desa Ke Ke Kantor Bupati/Walikota" sqref="G900">
      <formula1>0</formula1>
    </dataValidation>
    <dataValidation type="whole" operator="greaterThanOrEqual" allowBlank="1" showInputMessage="1" showErrorMessage="1" promptTitle="Jlh Mayoritas alat P'ternak Desa" prompt="Input Menggunakan Angka" sqref="G584">
      <formula1>0</formula1>
    </dataValidation>
    <dataValidation type="list" allowBlank="1" showInputMessage="1" showErrorMessage="1" promptTitle="Adanya PMKS Korban NAPZA" prompt="Keterangan: 0 : Tidak Ada 1 : Ada" sqref="G460">
      <formula1>"0,1"</formula1>
    </dataValidation>
    <dataValidation type="list" showInputMessage="1" showErrorMessage="1" promptTitle="Sumber Air untuk Mandi dan Cuci" prompt="Sumber Air Ledeng dengan Tanpa Meteran (PAM/PDAM) Keterangan 0 : Tidak 1 : Ya" sqref="G508">
      <formula1>"0,1"</formula1>
    </dataValidation>
    <dataValidation allowBlank="1" showInputMessage="1" showErrorMessage="1" promptTitle="Sumber air untuk mandi dan Cuci" prompt="Sumber Air Lainnya, Sebutkan" sqref="G515"/>
    <dataValidation type="list" showInputMessage="1" showErrorMessage="1" promptTitle="Sebagian Warga Membuang Sampah" prompt="Keterangan: 1 : Tempat Sampah Kemudian Diangkut 2 : Dalam Lubang atau Dibakar 3 : Sungai/ Saluran Irigasi/ Danau/ Laut/ Got/ Selokan 4 : Lainnya" sqref="G522">
      <formula1>"1,2,3,4"</formula1>
    </dataValidation>
    <dataValidation type="list" showInputMessage="1" showErrorMessage="1" promptTitle="Sumber Air untuk Mandi dan Cuci" prompt="Sumber Air Hujan Keterangan 0 : Tidak 1 : Ya" sqref="G513">
      <formula1>"0,1"</formula1>
    </dataValidation>
    <dataValidation type="list" showInputMessage="1" showErrorMessage="1" promptTitle="Produk Unggulan" prompt="Terdapat produk unggulan di Desa: 0 : Tidak Ada 1 : Ada" sqref="G564">
      <formula1>"0,1"</formula1>
    </dataValidation>
    <dataValidation type="whole" operator="greaterThanOrEqual" allowBlank="1" showInputMessage="1" showErrorMessage="1" promptTitle="Bumil Mengalami KEK" prompt=" " sqref="G245">
      <formula1>0</formula1>
    </dataValidation>
    <dataValidation type="whole" operator="greaterThanOrEqual" allowBlank="1" showInputMessage="1" showErrorMessage="1" promptTitle="Sekretaris Desa Laki-Laki" prompt=" " sqref="G43">
      <formula1>0</formula1>
    </dataValidation>
    <dataValidation type="list" showInputMessage="1" showErrorMessage="1" promptTitle="Tersedia Puskesmas Pembantu" prompt="0: Tidak Ada 1: Ada  " sqref="G173">
      <formula1>"0,1"</formula1>
    </dataValidation>
    <dataValidation type="whole" operator="greaterThanOrEqual" allowBlank="1" showInputMessage="1" showErrorMessage="1" promptTitle="Jumlah Pekerja Bidan" prompt=" " sqref="G139">
      <formula1>0</formula1>
    </dataValidation>
    <dataValidation operator="lessThanOrEqual" allowBlank="1" showInputMessage="1" showErrorMessage="1" prompt="Nama Penyakit Penyebab Kejadian Luar Biasa" sqref="G230"/>
    <dataValidation type="list" allowBlank="1" showInputMessage="1" showErrorMessage="1" promptTitle="ada tidaknya kematian bayi" prompt="Keterangan: 0 : Tidak Ada 1 : Ada" sqref="G225">
      <formula1>"0,1"</formula1>
    </dataValidation>
    <dataValidation type="whole" operator="greaterThanOrEqual" allowBlank="1" showInputMessage="1" showErrorMessage="1" promptTitle="Kepala Urusan Keuangan" prompt="Kepala Urusan Keuangan Laki-Laki" sqref="G47">
      <formula1>0</formula1>
    </dataValidation>
    <dataValidation type="whole" operator="greaterThanOrEqual" allowBlank="1" showInputMessage="1" showErrorMessage="1" promptTitle="Jlh Tunanetra &lt;20thn tdk sklh" prompt=" " sqref="G298">
      <formula1>0</formula1>
    </dataValidation>
    <dataValidation type="list" showInputMessage="1" showErrorMessage="1" promptTitle="Tdapat Bumdesa Keuangan" prompt="Terdapat Bumdesa Keuangan Bidang UED SP  0: Tidak Ada 1: Ada" sqref="G648">
      <formula1>"0,1"</formula1>
    </dataValidation>
    <dataValidation type="whole" operator="greaterThanOrEqual" allowBlank="1" showInputMessage="1" showErrorMessage="1" promptTitle="Jlh Fasilitas Lap Sepak Bola" prompt="(Unit)" sqref="G368">
      <formula1>0</formula1>
    </dataValidation>
    <dataValidation type="list" allowBlank="1" showInputMessage="1" showErrorMessage="1" promptTitle="Tdpt Kejahatan Perdagangan Orang" prompt="Keterangan: 0 : Tidak Ada 1 : Ada" sqref="G438">
      <formula1>"0,1"</formula1>
    </dataValidation>
    <dataValidation type="list" allowBlank="1" showInputMessage="1" showErrorMessage="1" promptTitle="Perubahan Produk laut" prompt="Produksi produksi hasil tangkapan laut 0: Ya, Terdapat Penurunan 1: Ya, Terdapat Peningkatan" sqref="G570">
      <formula1>"0,1"</formula1>
    </dataValidation>
    <dataValidation type="list" showInputMessage="1" showErrorMessage="1" promptTitle="Kehadiran Warga Acara Perkawinan" prompt="Keterangan: 0 : Tidak 1 : Ya" sqref="G399">
      <formula1>"0,1"</formula1>
    </dataValidation>
    <dataValidation allowBlank="1" showInputMessage="1" showErrorMessage="1" promptTitle="Naik/Turun Produk Komoditi Tani" prompt="(Sebutkan)" sqref="G568"/>
    <dataValidation type="list" allowBlank="1" showInputMessage="1" showErrorMessage="1" promptTitle="Terdapat Pihak Pengelola Tambang" prompt="0: Tidak Ada 1: Ada" sqref="G86">
      <formula1>"0,1"</formula1>
    </dataValidation>
    <dataValidation type="whole" operator="greaterThanOrEqual" allowBlank="1" showInputMessage="1" showErrorMessage="1" promptTitle="Bumil Pil FE slama 90 hari" prompt=" " sqref="G242">
      <formula1>0</formula1>
    </dataValidation>
    <dataValidation type="list" allowBlank="1" showInputMessage="1" showErrorMessage="1" promptTitle="Jenis Wilayah Desa" prompt="1. Dataran Rendah 2. Dataran Tinggi/ Pegunungan 3. Kepulauan 4. Pesisir 5. Rawa" sqref="G77">
      <formula1>"1, 2, 3,4,5"</formula1>
    </dataValidation>
    <dataValidation type="whole" operator="greaterThanOrEqual" allowBlank="1" showInputMessage="1" showErrorMessage="1" promptTitle="Jumlah Pekerjaan Buruh Pabrik" prompt="Jumlah Pekerja Buruh Pabrik Laki-Laki" sqref="G125">
      <formula1>0</formula1>
    </dataValidation>
    <dataValidation type="whole" operator="greaterThanOrEqual" allowBlank="1" showInputMessage="1" showErrorMessage="1" promptTitle="Jumlah Pekerjaan Nelayan" prompt="Jumlah Pekerja Nelayan Laki-Laki" sqref="G121">
      <formula1>0</formula1>
    </dataValidation>
    <dataValidation type="whole" operator="greaterThanOrEqual" allowBlank="1" showInputMessage="1" showErrorMessage="1" promptTitle="Jlh Anak Pertumbuhan Hijau" prompt=" " sqref="G236">
      <formula1>0</formula1>
    </dataValidation>
    <dataValidation type="whole" operator="greaterThanOrEqual" allowBlank="1" showInputMessage="1" showErrorMessage="1" promptTitle="Jumlah Dusun di Desa" prompt="Input Menggunakan Angka" sqref="G106">
      <formula1>0</formula1>
    </dataValidation>
    <dataValidation type="list" allowBlank="1" showInputMessage="1" showErrorMessage="1" promptTitle="Tambang di Kelola Pemerintah" prompt="0: Tidak Ada 1: Ada" sqref="G87">
      <formula1>"0,1"</formula1>
    </dataValidation>
    <dataValidation type="list" showInputMessage="1" showErrorMessage="1" promptTitle="Adanya Warga Beragama Lainnya" prompt="Keterangan: 0 : Tidak Ada 1 : Ada" sqref="G385">
      <formula1>"0,1"</formula1>
    </dataValidation>
    <dataValidation type="list" showInputMessage="1" showErrorMessage="1" promptTitle="Kebun Gizi" prompt="Ketersediaan kebun gizi di Desa 0: Tidak Ada 1: Ada" sqref="G723">
      <formula1>"0,1"</formula1>
    </dataValidation>
    <dataValidation type="list" showInputMessage="1" showErrorMessage="1" promptTitle="Keaktifan BKAD" prompt="0: Aktif 1: Tidak Aktif" sqref="G758">
      <formula1>"0,1"</formula1>
    </dataValidation>
    <dataValidation type="list" showInputMessage="1" showErrorMessage="1" promptTitle="Terdapat Gereja Katolik" prompt="Keterangan: 0 : Tidak Ada 1 : Ada" sqref="G389">
      <formula1>"0,1"</formula1>
    </dataValidation>
    <dataValidation type="list" allowBlank="1" showInputMessage="1" showErrorMessage="1" promptTitle="Adanya PMKS Lanjut Usia Trlantar" prompt="Keterangan: 0 : Tidak Ada 1 : Ada" sqref="G459">
      <formula1>"0,1"</formula1>
    </dataValidation>
    <dataValidation type="list" showInputMessage="1" showErrorMessage="1" promptTitle="Kerjasama Desa 1 Kecamatan" prompt="Terdapat Kerjasama Desa dalam 1 Kecamatan 0: Tidak Ada 1: Ada" sqref="G757">
      <formula1>"0,1"</formula1>
    </dataValidation>
    <dataValidation type="list" allowBlank="1" showInputMessage="1" showErrorMessage="1" promptTitle="Adanya Mediator yang Menangani" prompt="Keterangan: 0 : Tidak 1 : Ya" sqref="G422:G426">
      <formula1>"0,1"</formula1>
    </dataValidation>
    <dataValidation type="whole" operator="greaterThanOrEqual" allowBlank="1" showInputMessage="1" showErrorMessage="1" promptTitle="Jlh Anggota P'rumusn RPJMDes Akf" prompt="(Orang)" sqref="G722">
      <formula1>0</formula1>
    </dataValidation>
    <dataValidation allowBlank="1" showInputMessage="1" showErrorMessage="1" promptTitle="Kerjasama Lainnya" prompt=" " sqref="G772"/>
    <dataValidation type="list" showInputMessage="1" showErrorMessage="1" promptTitle="TVRI" prompt="Siaran program televisi saluran TVRI Nasional dan TVRI daerah 0: Tidak 1: Ya" sqref="G549">
      <formula1>"0,1"</formula1>
    </dataValidation>
    <dataValidation type="list" showInputMessage="1" showErrorMessage="1" promptTitle="Hotel/Penginapan" prompt="Terdapat hotel atau penginapan di Desa 0 : Tidak Ada 1 : Ada" sqref="G596">
      <formula1>"0,1"</formula1>
    </dataValidation>
    <dataValidation type="list" showInputMessage="1" showErrorMessage="1" promptTitle="Bank Pemerintah" prompt="Terdapat bank umum pemerintah di Desa 0: Tidak Ada 1: Ada" sqref="G609">
      <formula1>"0,1"</formula1>
    </dataValidation>
    <dataValidation type="list" showInputMessage="1" showErrorMessage="1" promptTitle="Tdapat Bumdesa Usaha" prompt="Terdapat Bumdesa Usaha Bidang Kelompok Usaha 0: Tidak Ada 1: Ada" sqref="G663">
      <formula1>"0,1"</formula1>
    </dataValidation>
    <dataValidation type="whole" operator="greaterThanOrEqual" allowBlank="1" showInputMessage="1" showErrorMessage="1" promptTitle="Frek Kejadian Bencana" prompt="Lainnya (Kali/Tahun)" sqref="G713">
      <formula1>0</formula1>
    </dataValidation>
    <dataValidation type="list" showInputMessage="1" showErrorMessage="1" promptTitle="Keaktifan BKAD" prompt="0: Aktif 1: Tidak Aktif" sqref="G748">
      <formula1>"0,1"</formula1>
    </dataValidation>
    <dataValidation type="list" showInputMessage="1" showErrorMessage="1" promptTitle="Terdapat Penjual Agen LPG/Mita" prompt="Keterangan: 0: Tidak Ada 1: Ada" sqref="G600">
      <formula1>"0,1"</formula1>
    </dataValidation>
    <dataValidation type="whole" operator="greaterThanOrEqual" allowBlank="1" showInputMessage="1" showErrorMessage="1" promptTitle="Jlh Kejadian Konfik" prompt="Kelompok Masyarakat Antar Desa (Kasus)" sqref="G407">
      <formula1>0</formula1>
    </dataValidation>
    <dataValidation type="list" allowBlank="1" showInputMessage="1" showErrorMessage="1" promptTitle="Tidak Lanjut Pemdes Pendampingan" prompt="0: Tidak Ada Pendampingan dari Luar 1: Tidak ada Tindak Lanjut dari Pemdes 2: Ada Tindak Lanjut dari Pemdes" sqref="G742">
      <formula1>"0,1,2"</formula1>
    </dataValidation>
    <dataValidation type="list" allowBlank="1" showInputMessage="1" showErrorMessage="1" promptTitle="PLD Dilibatkan Pendampingan Luar" prompt="0: Tidak Ada Pendampingan dari Luar 1: PLD Tidak Dilibatkan 2: PLD Dilibatkan" sqref="G741">
      <formula1>"0,1,2"</formula1>
    </dataValidation>
    <dataValidation type="whole" operator="greaterThanOrEqual" allowBlank="1" showInputMessage="1" showErrorMessage="1" promptTitle="Jlh Anak Pertumbuhan Merah" prompt=" " sqref="G238">
      <formula1>0</formula1>
    </dataValidation>
    <dataValidation type="whole" operator="greaterThanOrEqual" allowBlank="1" showInputMessage="1" showErrorMessage="1" promptTitle="Kepala Dusun" prompt="Kepala Dusun Laki-Laki" sqref="G65">
      <formula1>0</formula1>
    </dataValidation>
    <dataValidation allowBlank="1" showInputMessage="1" showErrorMessage="1" promptTitle="Jlh Anak Timbang Rutin /Bln" prompt=" " sqref="G260"/>
    <dataValidation type="whole" operator="greaterThanOrEqual" allowBlank="1" showInputMessage="1" showErrorMessage="1" promptTitle="Jlh Fasilitas Lap Lainnya" prompt="(Sebutkan)" sqref="G373">
      <formula1>0</formula1>
    </dataValidation>
    <dataValidation type="list" showInputMessage="1" showErrorMessage="1" promptTitle="Tdapat Bumdesa Pariwisata" prompt="Terdapat Bumdesa Parawisita Bidang Wisata Alam 0: Tidak Ada 1: Ada" sqref="G669">
      <formula1>"0,1"</formula1>
    </dataValidation>
    <dataValidation type="whole" operator="greaterThanOrEqual" allowBlank="1" showInputMessage="1" showErrorMessage="1" promptTitle="Jlh Fasilitas Lap Bulu Tangkis" prompt="(Unit)" sqref="G371">
      <formula1>0</formula1>
    </dataValidation>
    <dataValidation type="whole" operator="greaterThanOrEqual" allowBlank="1" showInputMessage="1" showErrorMessage="1" promptTitle="Jlh Kunjungan Anak Gizi Kurang" prompt=" " sqref="G265">
      <formula1>0</formula1>
    </dataValidation>
    <dataValidation type="whole" operator="greaterThanOrEqual" allowBlank="1" showInputMessage="1" showErrorMessage="1" promptTitle="Total Kepala Keluarga di Desa" prompt=" " sqref="G108">
      <formula1>0</formula1>
    </dataValidation>
    <dataValidation type="whole" operator="greaterThanOrEqual" allowBlank="1" showInputMessage="1" showErrorMessage="1" promptTitle="Jlh Anak Usia &gt;2-6 Tahun" prompt=" " sqref="G279">
      <formula1>0</formula1>
    </dataValidation>
    <dataValidation type="whole" operator="greaterThanOrEqual" allowBlank="1" showInputMessage="1" showErrorMessage="1" promptTitle="Jlh Pengajar SD/MI" prompt=" " sqref="G284">
      <formula1>0</formula1>
    </dataValidation>
    <dataValidation allowBlank="1" showInputMessage="1" showErrorMessage="1" promptTitle="Tingkat Konvergensi" prompt="TERHITUNG SECARA OTOMATIS" sqref="G257"/>
    <dataValidation type="whole" operator="greaterThanOrEqual" allowBlank="1" showInputMessage="1" showErrorMessage="1" promptTitle="Jlh Frek Karang Taruna" prompt="(Kali/Thn) " sqref="G341">
      <formula1>0</formula1>
    </dataValidation>
    <dataValidation type="whole" operator="greaterThanOrEqual" allowBlank="1" showInputMessage="1" showErrorMessage="1" promptTitle="Jlh Guru RA" prompt=" " sqref="G325">
      <formula1>0</formula1>
    </dataValidation>
    <dataValidation type="list" showInputMessage="1" showErrorMessage="1" promptTitle="Ada tidaknya PKK?" prompt="Keterangan:  0 : Tidak Ada 1 : Ada " sqref="G342">
      <formula1>"0,1"</formula1>
    </dataValidation>
    <dataValidation type="list" showInputMessage="1" showErrorMessage="1" promptTitle="Terdapat Pura" prompt="Keterangan: 0 : Tidak Ada 1 : Ada" sqref="G391">
      <formula1>"0,1"</formula1>
    </dataValidation>
    <dataValidation type="whole" operator="greaterThanOrEqual" allowBlank="1" showInputMessage="1" showErrorMessage="1" promptTitle="Jarak Tower Terdekat" prompt="Input Menggunakan Angka" sqref="G560">
      <formula1>0</formula1>
    </dataValidation>
    <dataValidation type="list" allowBlank="1" showInputMessage="1" showErrorMessage="1" promptTitle="Adanya PMKS Anak Terlantar" prompt="Keterangan: 0 : Tidak Ada 1 : Ada" sqref="G457">
      <formula1>"0,1"</formula1>
    </dataValidation>
    <dataValidation type="list" allowBlank="1" showInputMessage="1" showErrorMessage="1" promptTitle="Kejahatan Paling Sering Terjadi" prompt="0  : Tidak Terjadi Kejahatan a1: Pencurian a2: Penipuan/ Penggelapan a3: Penganiayaan a4: Pembakaran a5: Perkosaan a6: Narkoba a7: Perjudian a8: Pembunuhan a9: Perdagangan Orang" sqref="G439">
      <formula1>"0,a1,a2,a3,a4,a5,a6,a7,a8,a9"</formula1>
    </dataValidation>
    <dataValidation type="whole" operator="greaterThanOrEqual" allowBlank="1" showInputMessage="1" showErrorMessage="1" promptTitle="Jlh KK BAB Jamban Umum" prompt="Input dengan angka" sqref="G520">
      <formula1>0</formula1>
    </dataValidation>
    <dataValidation type="list" allowBlank="1" showInputMessage="1" showErrorMessage="1" promptTitle="Terdapat Kejahatan Pencurian" prompt="Keterangan: 0 : Tidak Ada 1 : Ada" sqref="G430">
      <formula1>"0,1"</formula1>
    </dataValidation>
    <dataValidation type="list" showInputMessage="1" showErrorMessage="1" promptTitle="Sumber Air untuk Mandi dan Cuci" prompt="Sumber Air Sumur Bor/ Pompa Keterangan 0 : Tidak 1 : Ya" sqref="G509">
      <formula1>"0,1"</formula1>
    </dataValidation>
    <dataValidation type="list" showInputMessage="1" showErrorMessage="1" promptTitle="Tempat Membuang Limbah Cair RT" prompt="Keterangan: 1 : Lubang resapan (Lubang tanah yang Tertutup) 2 : Drainase (Got/Selokan) 3 : Sungai/Saluran Irigasi/Danau/Laut 4: Lubang Tanah yang Terbuka 5: Lainnya " sqref="G524">
      <formula1>"1,2,3,4,5"</formula1>
    </dataValidation>
    <dataValidation type="list" showInputMessage="1" showErrorMessage="1" promptTitle="Tersedia Tempat Praktek Bidan" prompt="0: Tidak Ada 1: Ada  " sqref="G189">
      <formula1>"0,1"</formula1>
    </dataValidation>
    <dataValidation type="list" allowBlank="1" showInputMessage="1" showErrorMessage="1" promptTitle="Hutan di Kelola Pemerintah" prompt="0: Tidak Ada 1: Ada" sqref="G81">
      <formula1>"0,1"</formula1>
    </dataValidation>
    <dataValidation type="whole" operator="greaterThanOrEqual" allowBlank="1" showInputMessage="1" showErrorMessage="1" promptTitle="Jlh Anak M'dpt Imunisasi" prompt=" " sqref="G259">
      <formula1>0</formula1>
    </dataValidation>
    <dataValidation type="whole" operator="greaterThanOrEqual" allowBlank="1" showInputMessage="1" showErrorMessage="1" promptTitle="Jlh Pengajar SMU/MA/SMK" prompt=" " sqref="G292">
      <formula1>0</formula1>
    </dataValidation>
    <dataValidation type="whole" operator="greaterThanOrEqual" allowBlank="1" showInputMessage="1" showErrorMessage="1" promptTitle="Bumil Cek 4x slama khamilan" prompt=" " sqref="G241">
      <formula1>0</formula1>
    </dataValidation>
    <dataValidation type="whole" operator="greaterThanOrEqual" allowBlank="1" showInputMessage="1" showErrorMessage="1" promptTitle="Penduduk Berdasarkan Usia" prompt="5 - 14 Tahun" sqref="G114">
      <formula1>0</formula1>
    </dataValidation>
    <dataValidation type="list" showInputMessage="1" showErrorMessage="1" promptTitle="Tingkat Pendidikan" prompt="Keterangan: 0: Tidak Sekolah 1 : Tamat Sarjana/D1/D3/Sederajat 2 : Tamat SMA/Sederajat 3 : Tamat SMP/Sederajat 4 : Tamat SD/Sederajat 5: Tidak Tamat SD" sqref="G306">
      <formula1>"0,1,2,3,4,5"</formula1>
    </dataValidation>
    <dataValidation type="whole" operator="greaterThanOrEqual" allowBlank="1" showInputMessage="1" showErrorMessage="1" promptTitle="Jlh Frek Panti Asuhan" prompt="(Kali/Thn)" sqref="G347">
      <formula1>0</formula1>
    </dataValidation>
    <dataValidation type="list" showInputMessage="1" showErrorMessage="1" promptTitle="Terdapat Kelompok Arisan?" prompt="Keterangan: 0 : Tidak Ada 1 : Ada" sqref="G348">
      <formula1>"0,1"</formula1>
    </dataValidation>
    <dataValidation type="whole" operator="greaterThanOrEqual" allowBlank="1" showInputMessage="1" showErrorMessage="1" promptTitle="Jlh Frek Kel/Org/Lemb Pengrajin" prompt="(Kali/Thn)" sqref="G357">
      <formula1>0</formula1>
    </dataValidation>
    <dataValidation type="whole" operator="greaterThanOrEqual" allowBlank="1" showInputMessage="1" showErrorMessage="1" promptTitle="Jlh Frek Lembaga Nelayan" prompt="(Kali/Thn)" sqref="G353">
      <formula1>0</formula1>
    </dataValidation>
    <dataValidation type="list" showInputMessage="1" showErrorMessage="1" promptTitle="Tdapat Bumdesa Jasa Penyewaan" prompt="Terdapat Bumdesa Jasa Penyewaan 0: Tidak Ada 1: Ada" sqref="G633">
      <formula1>"0,1"</formula1>
    </dataValidation>
    <dataValidation type="list" allowBlank="1" showInputMessage="1" showErrorMessage="1" promptTitle="Terdapat Kejahatan Pemerkosaan" prompt="Keterangan: 0 : Tidak Ada 1 : Ada" sqref="G434">
      <formula1>"0,1"</formula1>
    </dataValidation>
    <dataValidation type="list" showInputMessage="1" showErrorMessage="1" promptTitle="Tdapat Bumdesa Pariwisata" prompt="Terdapat Bumdesa Parawisita  0: Tidak Ada 1: Ada" sqref="G666">
      <formula1>"0,1"</formula1>
    </dataValidation>
    <dataValidation type="whole" operator="greaterThanOrEqual" allowBlank="1" showInputMessage="1" showErrorMessage="1" promptTitle="Frek Kejadian Bencana" prompt="Kebakaran (Kali/Tahun)" sqref="G710">
      <formula1>0</formula1>
    </dataValidation>
    <dataValidation operator="greaterThanOrEqual" showInputMessage="1" showErrorMessage="1" promptTitle="Bencana Lainnya" prompt="Sebutkan Bencana Lainnya" sqref="G712"/>
    <dataValidation allowBlank="1" showInputMessage="1" showErrorMessage="1" promptTitle="Layanan Pendampingan dari Luar" prompt="0: Tidak Ada Pendampingan 1: Tidak Optimal 2: Optimal 3: Sangat Optimal" sqref="G730"/>
    <dataValidation type="whole" operator="greaterThanOrEqual" allowBlank="1" showInputMessage="1" showErrorMessage="1" promptTitle="Waktu Tempuh SD/MI T'dekat" prompt=" " sqref="G286">
      <formula1>0</formula1>
    </dataValidation>
    <dataValidation type="whole" operator="greaterThanOrEqual" allowBlank="1" showInputMessage="1" showErrorMessage="1" promptTitle="LPM dan Anggota" prompt="LPM dan Anggota Perempuan" sqref="G62">
      <formula1>0</formula1>
    </dataValidation>
    <dataValidation type="whole" operator="greaterThanOrEqual" allowBlank="1" showInputMessage="1" showErrorMessage="1" promptTitle="Jlh Kejadian Konfik" prompt="Antar Pelajar/Mahasiswa/Pemuda (Kasus)" sqref="G410">
      <formula1>0</formula1>
    </dataValidation>
    <dataValidation type="list" showInputMessage="1" showErrorMessage="1" promptTitle="Tdapat Bumdesa Perantara" prompt="Terdapat Bumdesa Perantara Bidang Penggilingan Padi 0: Tidak Ada 1: Ada" sqref="G661">
      <formula1>"0,1"</formula1>
    </dataValidation>
    <dataValidation type="list" showInputMessage="1" showErrorMessage="1" promptTitle="Tdpt Lembaga/Kelompok Pengrajin?" prompt="Keterangan: 0 : Tidak Ada 1 : Ada" sqref="G356">
      <formula1>"0,1"</formula1>
    </dataValidation>
    <dataValidation type="list" showInputMessage="1" showErrorMessage="1" promptTitle="Papan informasi" prompt="Desa memiliki Papan Informasi Terkait Desa 0: Tidak 1: Ya" sqref="G554">
      <formula1>"0,1"</formula1>
    </dataValidation>
    <dataValidation type="list" showInputMessage="1" showErrorMessage="1" promptTitle="Kehadiran Warga Acara Lainnya" prompt="Keterangan: 0 : Tidak 1 : Ya" sqref="G400">
      <formula1>"0,1"</formula1>
    </dataValidation>
    <dataValidation type="list" showInputMessage="1" showErrorMessage="1" promptTitle="Tdapat Bumdesa Bid Sampah" prompt="Terdapat Bumdesa Bisinis Sosial Bidang Sampah 0: Tidak Ada 1: Ada" sqref="G631">
      <formula1>"0,1"</formula1>
    </dataValidation>
    <dataValidation type="whole" operator="greaterThanOrEqual" allowBlank="1" showInputMessage="1" showErrorMessage="1" promptTitle="Jarak BA T'dekat" prompt=" " sqref="G322">
      <formula1>0</formula1>
    </dataValidation>
    <dataValidation type="list" showInputMessage="1" showErrorMessage="1" promptTitle="Telkomsel" prompt="Operator / provider telepon seluler Telkomsel dapat menerima sinyal 0: Tidak 1: Ya" sqref="G544">
      <formula1>"0,1"</formula1>
    </dataValidation>
    <dataValidation type="whole" operator="greaterThanOrEqual" allowBlank="1" showInputMessage="1" showErrorMessage="1" promptTitle="Jlh Frek Arisan" prompt="(Kali/Thn)" sqref="G349">
      <formula1>0</formula1>
    </dataValidation>
    <dataValidation type="whole" operator="greaterThanOrEqual" allowBlank="1" showInputMessage="1" showErrorMessage="1" promptTitle="Jlh KK Miliki Rumah SemiPermanen" prompt="Input Dengan Angka" sqref="G491">
      <formula1>0</formula1>
    </dataValidation>
    <dataValidation type="whole" operator="greaterThanOrEqual" allowBlank="1" showInputMessage="1" showErrorMessage="1" promptTitle="Jlh Tunarungu &lt;20thn tdk sklh" prompt=" " sqref="G300">
      <formula1>0</formula1>
    </dataValidation>
    <dataValidation type="whole" operator="greaterThanOrEqual" allowBlank="1" showInputMessage="1" showErrorMessage="1" promptTitle="Jlh Tunadaksa &lt;20thn Sekolah" prompt=" " sqref="G303">
      <formula1>0</formula1>
    </dataValidation>
    <dataValidation type="whole" operator="greaterThanOrEqual" allowBlank="1" showInputMessage="1" showErrorMessage="1" promptTitle="Jlh Mikro kecil-Pariwisata" prompt="Input Menggunakan Angka" sqref="G572">
      <formula1>0</formula1>
    </dataValidation>
    <dataValidation allowBlank="1" showInputMessage="1" showErrorMessage="1" promptTitle="Peran Tokoh Lainnya" prompt="Mediator Lainnya, Sebutkan" sqref="G427"/>
    <dataValidation type="list" showInputMessage="1" showErrorMessage="1" promptTitle="Jalur Evakuasi" prompt="Terdapat fasilitas mitigasi bencana alam di Desa berupa jalur evakuasi 0: Tidak Ada 1: Ada" sqref="G717">
      <formula1>"0,1"</formula1>
    </dataValidation>
    <dataValidation allowBlank="1" showInputMessage="1" showErrorMessage="1" promptTitle=" " prompt="Agama Lainnya Selain yang Disebutkan" sqref="G386"/>
    <dataValidation type="list" showInputMessage="1" showErrorMessage="1" promptTitle="Air Minum dr Ledeng Tanpa Metern" prompt="Keterangan: 0 : Tidak 1 : Ya" sqref="G498">
      <formula1>"0,1"</formula1>
    </dataValidation>
    <dataValidation type="list" allowBlank="1" showInputMessage="1" showErrorMessage="1" promptTitle="Adanya PMKS Gelandangan/Pengemis" prompt="Keterangan: 0 : Tidak Ada 1 : Ada" sqref="G462">
      <formula1>"0,1"</formula1>
    </dataValidation>
    <dataValidation type="whole" operator="greaterThanOrEqual" allowBlank="1" showInputMessage="1" showErrorMessage="1" promptTitle="Jumlah Bunuh Diri di Desa" prompt="Input dengan Angka" sqref="G464">
      <formula1>0</formula1>
    </dataValidation>
    <dataValidation type="whole" operator="greaterThanOrEqual" allowBlank="1" showInputMessage="1" showErrorMessage="1" promptTitle="Jlh Tunarungu" prompt=" " sqref="G448:G449">
      <formula1>0</formula1>
    </dataValidation>
    <dataValidation type="whole" operator="greaterThanOrEqual" allowBlank="1" showInputMessage="1" showErrorMessage="1" promptTitle="Jlh KK yg Miliki Rumah Permanen" prompt="Input Dengan Angka" sqref="G489">
      <formula1>0</formula1>
    </dataValidation>
    <dataValidation type="list" allowBlank="1" showInputMessage="1" showErrorMessage="1" promptTitle="Kondisi KK Miliki Rumah Permanen" prompt="1. Baik 2. Sedang 3. Rusak" sqref="G490">
      <formula1>"1,2,3"</formula1>
    </dataValidation>
    <dataValidation type="list" allowBlank="1" showInputMessage="1" showErrorMessage="1" promptTitle="Perkebunan diKelola Swasta Asing" prompt="0: Tidak Ada 1: Ada" sqref="G95">
      <formula1>"0,1"</formula1>
    </dataValidation>
    <dataValidation type="list" allowBlank="1" showInputMessage="1" showErrorMessage="1" promptTitle="Terdapat Balita Gizi Buruk?" prompt="Keterangan:  0 : Tidak Ada 1 : Ada" sqref="G227">
      <formula1>"0,1"</formula1>
    </dataValidation>
    <dataValidation allowBlank="1" showInputMessage="1" showErrorMessage="1" prompt="Tahun dan Bulan" sqref="G42"/>
    <dataValidation type="whole" operator="greaterThanOrEqual" allowBlank="1" showInputMessage="1" showErrorMessage="1" promptTitle="Kepala Kaur Perencanaan" prompt="Kepala Urusan Perencanaan Laki-Laki" sqref="G49">
      <formula1>0</formula1>
    </dataValidation>
    <dataValidation allowBlank="1" showInputMessage="1" showErrorMessage="1" promptTitle="Nama Bumdesa Bersama" prompt=" " sqref="G625"/>
    <dataValidation type="whole" operator="greaterThanOrEqual" allowBlank="1" showInputMessage="1" showErrorMessage="1" promptTitle="Jlh Fasilitas Lap Futsal" prompt="(Unit)" sqref="G369">
      <formula1>0</formula1>
    </dataValidation>
    <dataValidation type="list" showInputMessage="1" showErrorMessage="1" promptTitle="Tdapat Bumdesa Perantara" prompt="Terdapat Bumdesa Perantara 0: Tidak Ada 1: Ada" sqref="G655">
      <formula1>"0,1"</formula1>
    </dataValidation>
    <dataValidation type="list" showInputMessage="1" showErrorMessage="1" promptTitle="Tdapat Bumdesa Usaha" prompt="Terdapat Bumdesa Usaha 0: Tidak Ada 1: Ada" sqref="G662">
      <formula1>"0,1"</formula1>
    </dataValidation>
    <dataValidation type="whole" operator="greaterThanOrEqual" allowBlank="1" showInputMessage="1" showErrorMessage="1" promptTitle="Frek Kejadian Bencana" prompt="Gelompang Pasang (Kali/Tahun)" sqref="G707">
      <formula1>0</formula1>
    </dataValidation>
    <dataValidation allowBlank="1" showInputMessage="1" showErrorMessage="1" promptTitle="Perkebunan Dikelola Pihak Lain" prompt="Sebutkan" sqref="G97"/>
    <dataValidation type="whole" operator="lessThanOrEqual" allowBlank="1" showInputMessage="1" showErrorMessage="1" promptTitle="Indikator Seharusnya" prompt="TERHITUNG SECARA OTOMATIS" sqref="G255">
      <formula1>1000</formula1>
    </dataValidation>
    <dataValidation type="whole" operator="greaterThanOrEqual" allowBlank="1" showInputMessage="1" showErrorMessage="1" promptTitle="Jumlah Pekerjaan PNS" prompt="Jumlah Pekerja PNS Perempuan" sqref="G128">
      <formula1>0</formula1>
    </dataValidation>
    <dataValidation type="list" showInputMessage="1" showErrorMessage="1" promptTitle="Usia SMP Putus/ Tidak Sekolah" prompt="Keterangan: 0 : Tidak Ada 1 : Ada" sqref="G309">
      <formula1>"0,1"</formula1>
    </dataValidation>
    <dataValidation type="whole" operator="greaterThanOrEqual" allowBlank="1" showInputMessage="1" showErrorMessage="1" promptTitle="Penduduk Berdasarkan Usia" prompt="1 - 4 Tahun" sqref="G113">
      <formula1>0</formula1>
    </dataValidation>
    <dataValidation type="whole" operator="greaterThanOrEqual" allowBlank="1" showInputMessage="1" showErrorMessage="1" promptTitle="Jlh Usia SD Putus/Tidak Sekolah" prompt=" " sqref="G308">
      <formula1>0</formula1>
    </dataValidation>
    <dataValidation type="whole" operator="greaterThanOrEqual" allowBlank="1" showInputMessage="1" showErrorMessage="1" promptTitle="Jlh Guru PAUD" prompt=" " sqref="G323">
      <formula1>0</formula1>
    </dataValidation>
    <dataValidation type="whole" operator="greaterThanOrEqual" allowBlank="1" showInputMessage="1" showErrorMessage="1" promptTitle="Jlh Frek Lembaga Tani" prompt="(Kali/Thn)" sqref="G351">
      <formula1>0</formula1>
    </dataValidation>
    <dataValidation type="list" showInputMessage="1" showErrorMessage="1" promptTitle="Warung/Kedai" prompt="Terdapat warung/kedai makanan dan minuman di Desa 0 : Tidak Ada 1 : Ada" sqref="G595">
      <formula1>"0,1"</formula1>
    </dataValidation>
    <dataValidation type="whole" operator="lessThanOrEqual" allowBlank="1" showInputMessage="1" showErrorMessage="1" promptTitle="Jumlah Bahasa Sehari-hari" prompt=" " sqref="G378">
      <formula1>10</formula1>
    </dataValidation>
    <dataValidation type="whole" operator="greaterThanOrEqual" allowBlank="1" showInputMessage="1" showErrorMessage="1" promptTitle="Jlh KK Manfaatkn Energi Matahari" prompt=" " sqref="G529">
      <formula1>0</formula1>
    </dataValidation>
    <dataValidation type="whole" operator="greaterThanOrEqual" allowBlank="1" showInputMessage="1" showErrorMessage="1" promptTitle="Jlh Kejadian Konfik" prompt="Antara Kelompok Masyarakat dengan Aparat Pemerinah (Kasus)" sqref="G409">
      <formula1>0</formula1>
    </dataValidation>
    <dataValidation type="whole" operator="greaterThanOrEqual" allowBlank="1" showInputMessage="1" showErrorMessage="1" promptTitle="Jarak RA T'dekat" prompt=" " sqref="G320">
      <formula1>0</formula1>
    </dataValidation>
    <dataValidation type="whole" operator="greaterThanOrEqual" allowBlank="1" showInputMessage="1" showErrorMessage="1" promptTitle="Ketua RW" prompt="Ketua RW Perempuan" sqref="G68">
      <formula1>0</formula1>
    </dataValidation>
    <dataValidation type="whole" operator="greaterThanOrEqual" allowBlank="1" showInputMessage="1" showErrorMessage="1" promptTitle="Jumlah Pekerjaan Dokter" prompt="Jumlah Pekerja Dokter Perempuan" sqref="G138">
      <formula1>0</formula1>
    </dataValidation>
    <dataValidation type="whole" operator="greaterThanOrEqual" allowBlank="1" showInputMessage="1" showErrorMessage="1" promptTitle="Jlh Pengajar SMP/MTs" prompt=" " sqref="G288">
      <formula1>0</formula1>
    </dataValidation>
    <dataValidation type="whole" operator="greaterThanOrEqual" allowBlank="1" showInputMessage="1" showErrorMessage="1" promptTitle="Bumil T'akses Air Minum Aman" prompt=" " sqref="G249">
      <formula1>0</formula1>
    </dataValidation>
    <dataValidation type="decimal" operator="greaterThanOrEqual" allowBlank="1" showInputMessage="1" showErrorMessage="1" promptTitle="Jarak RS Bersalin Terdekat" prompt="(Meter)" sqref="G162">
      <formula1>0</formula1>
    </dataValidation>
    <dataValidation type="list" showInputMessage="1" showErrorMessage="1" promptTitle="Pembiayaan Posyandu" prompt="1: Iuran Bulanan Masyarakat 2: APBDes 3: Iuran Bulanan Masyarakat dan APBDes 4: Lainnya" sqref="G215">
      <formula1>"1,2,3,4"</formula1>
    </dataValidation>
    <dataValidation type="whole" operator="greaterThanOrEqual" allowBlank="1" showInputMessage="1" showErrorMessage="1" promptTitle="Waktu Tempuh" prompt="Diukur dari Kantor Desa atau Pusat Keramaian Menggunakan Kendaraan Bermotor" sqref="G195">
      <formula1>0</formula1>
    </dataValidation>
    <dataValidation type="whole" operator="greaterThanOrEqual" allowBlank="1" showInputMessage="1" showErrorMessage="1" promptTitle="Waktu Tempuh" prompt="Diukur dari Kantor Desa atau Pusat Keramaian Menggunakan Kendaraan Bermotor" sqref="G167">
      <formula1>0</formula1>
    </dataValidation>
    <dataValidation type="whole" operator="greaterThanOrEqual" allowBlank="1" showInputMessage="1" showErrorMessage="1" promptTitle="Jumlah Pekerjaan Wiraswasta" prompt="Jumlah Pekerja Wiraswasta Laki-Laki" sqref="G131">
      <formula1>0</formula1>
    </dataValidation>
    <dataValidation type="whole" operator="greaterThanOrEqual" allowBlank="1" showInputMessage="1" showErrorMessage="1" promptTitle="Jlh PAUD Pemerintah " prompt="(Unit)" sqref="G313">
      <formula1>0</formula1>
    </dataValidation>
    <dataValidation type="whole" operator="greaterThanOrEqual" allowBlank="1" showInputMessage="1" showErrorMessage="1" promptTitle="Waktu Tempuh" prompt="Diukur dari Kantor Desa atau Pusat Keramaian Menggunakan Kendaraan Bermotor" sqref="G155">
      <formula1>0</formula1>
    </dataValidation>
    <dataValidation type="list" showInputMessage="1" showErrorMessage="1" promptTitle="Adanya Warga Beragama Kong Hu Cu" prompt="Keterangan: 0 : Tidak Ada 1 : Ada" sqref="G384">
      <formula1>"0,1"</formula1>
    </dataValidation>
    <dataValidation allowBlank="1" showInputMessage="1" showErrorMessage="1" promptTitle="Terdapat Aset Desa Lainnya" prompt="Sebutkan" sqref="G818"/>
    <dataValidation type="list" allowBlank="1" showInputMessage="1" showErrorMessage="1" promptTitle="Pendampingan Bidang Ekonomi" prompt="0: Tidak Ada 1: Ada" sqref="G735">
      <formula1>"0,1"</formula1>
    </dataValidation>
    <dataValidation allowBlank="1" showInputMessage="1" showErrorMessage="1" promptTitle="Pengguna bagi hasil lainnya" prompt=" " sqref="G791"/>
    <dataValidation type="list" allowBlank="1" showInputMessage="1" showErrorMessage="1" promptTitle="Anak Usia SD Putus/Tidak Sekolah" prompt="Keterangan: 0 : Tidak Ada 1 : Ada" sqref="G307">
      <formula1>"0,1"</formula1>
    </dataValidation>
    <dataValidation type="list" showInputMessage="1" showErrorMessage="1" promptTitle="Sumber Energi PJU Diesel Non PLN" prompt="0: Tidak Ada 1: Ada" sqref="G540">
      <formula1>"0,1"</formula1>
    </dataValidation>
    <dataValidation type="list" showInputMessage="1" showErrorMessage="1" promptTitle="Aada Tidaknya AKI" prompt="Keterangan: 0 : Tidak Ada 1 : Ada " sqref="G221">
      <formula1>"0,1"</formula1>
    </dataValidation>
    <dataValidation allowBlank="1" showInputMessage="1" showErrorMessage="1" promptTitle="SK Pengelolaan Bumdesa" prompt=" " sqref="G683"/>
    <dataValidation allowBlank="1" showInputMessage="1" showErrorMessage="1" promptTitle="Nomor Peraturan Pembentuk" prompt="  " sqref="G787"/>
    <dataValidation allowBlank="1" showInputMessage="1" showErrorMessage="1" promptTitle="Judul Perjanjian Kerjasama" prompt=" " sqref="G778"/>
    <dataValidation type="list" showInputMessage="1" showErrorMessage="1" promptTitle="Kerjasama Dengan Pihak Ketiga" prompt="0: Tidak Ada 1: Ada" sqref="G767">
      <formula1>"0,1"</formula1>
    </dataValidation>
    <dataValidation allowBlank="1" showInputMessage="1" showErrorMessage="1" promptTitle="Tanggal Perjanjian Kerjasama" prompt=" " sqref="G779"/>
    <dataValidation allowBlank="1" showInputMessage="1" showErrorMessage="1" promptTitle="Persentase Bagi Hasil" prompt=" " sqref="G763"/>
    <dataValidation allowBlank="1" showInputMessage="1" showErrorMessage="1" promptTitle="Unit Usaha yg dilakukan" prompt=" " sqref="G762"/>
    <dataValidation type="list" showInputMessage="1" showErrorMessage="1" promptTitle="Akses Internet Warga" prompt="Warga Desa memiliki akses internet 0: Tidak 1: Ya" sqref="G553">
      <formula1>"0,1"</formula1>
    </dataValidation>
    <dataValidation type="list" allowBlank="1" showInputMessage="1" showErrorMessage="1" promptTitle="Jam Operasional Angkot" prompt="Jam operasional angkutan umum utama 0: Tidak Ada 1: Siang &amp; malam hari 2: Hanya siang hari" sqref="G688">
      <formula1>"0,1,2"</formula1>
    </dataValidation>
    <dataValidation type="list" allowBlank="1" showInputMessage="1" showErrorMessage="1" promptTitle="Pengguna Bagi Hasil" prompt="0: Tidak Ada 1: Pemberdayaan Masyarakat 2: Pembangunan 3: Pemerintahan 4: Budaya/ Agama 5: Olahraga 6: Lainnya" sqref="G790">
      <formula1>"0,1,2,3,4,5,6"</formula1>
    </dataValidation>
    <dataValidation type="list" showInputMessage="1" showErrorMessage="1" promptTitle="KKP-E" prompt="Terdapat fasilitas kredit berupa  Kredit Ketahanan Pangan dan Energi 0: Tidak Ada 1: Ada" sqref="G615">
      <formula1>"0,1"</formula1>
    </dataValidation>
    <dataValidation type="list" showInputMessage="1" showErrorMessage="1" promptTitle="Bank Swasta" prompt="Terdapat bank swasta di Desa  0: Tidak Ada 1: Ada" sqref="G611">
      <formula1>"0,1"</formula1>
    </dataValidation>
    <dataValidation type="whole" operator="greaterThanOrEqual" allowBlank="1" showInputMessage="1" showErrorMessage="1" promptTitle="Jlh Pasar Toko/Warung Kelontong" prompt="(Unit)" sqref="G594">
      <formula1>0</formula1>
    </dataValidation>
    <dataValidation type="decimal" operator="greaterThanOrEqual" allowBlank="1" showInputMessage="1" showErrorMessage="1" promptTitle="Jarak ke Pertokoan (Meter)" prompt="Jarak menuju kelompok pertokoan di Desa (dalam Meter)" sqref="G589">
      <formula1>0</formula1>
    </dataValidation>
    <dataValidation type="list" showInputMessage="1" showErrorMessage="1" promptTitle="Sumber Energi PJU dr EBT Non PLN" prompt="0: Tidak Ada 1: Ada" sqref="G541">
      <formula1>"0,1"</formula1>
    </dataValidation>
    <dataValidation type="list" showInputMessage="1" showErrorMessage="1" promptTitle="Terdapat Gotong Royong" prompt="Keterangan: 0 : Tidak Ada 1 : Ada" sqref="G336">
      <formula1>"0,1"</formula1>
    </dataValidation>
    <dataValidation type="list" allowBlank="1" showInputMessage="1" showErrorMessage="1" promptTitle="PMKS Pekerja Migran Terlantar" prompt="Keterangan: 0 : Tidak Ada 1 : Ada" sqref="G461">
      <formula1>"0,1"</formula1>
    </dataValidation>
    <dataValidation type="whole" operator="greaterThanOrEqual" allowBlank="1" showInputMessage="1" showErrorMessage="1" promptTitle="Frek Kejadian Bencana" prompt="Banjir (Kali/Tahun)" sqref="G704">
      <formula1>0</formula1>
    </dataValidation>
    <dataValidation type="whole" operator="greaterThanOrEqual" allowBlank="1" showInputMessage="1" showErrorMessage="1" promptTitle="ADD Tahun 2021" prompt=" " sqref="G802">
      <formula1>0</formula1>
    </dataValidation>
    <dataValidation type="list" showInputMessage="1" showErrorMessage="1" promptTitle="Tdapat Bumdesa Perdagangan" prompt="Terdapat Bumdesa Perdagangan 0: Tidak Ada 1: Ada" sqref="G638">
      <formula1>"0,1"</formula1>
    </dataValidation>
    <dataValidation operator="greaterThanOrEqual" allowBlank="1" showInputMessage="1" showErrorMessage="1" promptTitle="Bahan Bakar Masak Lainnya" prompt="(Sebutkan)" sqref="G602"/>
    <dataValidation type="whole" operator="greaterThanOrEqual" showInputMessage="1" showErrorMessage="1" promptTitle="Koperasi aktif" prompt="Jumlah koperasi aktif beroperasi (unit) " sqref="G620">
      <formula1>0</formula1>
    </dataValidation>
    <dataValidation type="whole" operator="greaterThanOrEqual" allowBlank="1" showInputMessage="1" showErrorMessage="1" promptTitle="Jumlah KK Sumber Listrik Non PLN" prompt="(KK)" sqref="G527">
      <formula1>0</formula1>
    </dataValidation>
    <dataValidation type="whole" operator="greaterThanOrEqual" allowBlank="1" showInputMessage="1" showErrorMessage="1" promptTitle="Jumlah Kematian Balita" prompt=" " sqref="G224">
      <formula1>0</formula1>
    </dataValidation>
    <dataValidation type="list" showInputMessage="1" showErrorMessage="1" promptTitle="Terdapat Kelompok Olahraga" prompt="Keterangan: 0 : Tidak Ada 1 : Ada" sqref="G375">
      <formula1>"0,1"</formula1>
    </dataValidation>
    <dataValidation type="whole" operator="greaterThanOrEqual" allowBlank="1" showInputMessage="1" showErrorMessage="1" promptTitle="Jlh Tunadaksa" prompt=" " sqref="G452:G453">
      <formula1>0</formula1>
    </dataValidation>
    <dataValidation type="decimal" operator="greaterThanOrEqual" allowBlank="1" showInputMessage="1" showErrorMessage="1" promptTitle="Jarak SLB Terdekat" prompt="(Meter)" sqref="G443">
      <formula1>0</formula1>
    </dataValidation>
    <dataValidation type="whole" operator="greaterThanOrEqual" allowBlank="1" showInputMessage="1" showErrorMessage="1" promptTitle="Jlh Tunanetra &lt;20thn Sekolah" prompt=" " sqref="G297">
      <formula1>0</formula1>
    </dataValidation>
    <dataValidation type="whole" allowBlank="1" showInputMessage="1" showErrorMessage="1" promptTitle="Jlh Konflik Lahan" prompt="Jlh konflik Antar Kelompok Masyarakat dengan pihak lainnya dalam 1 tahun terakhir" sqref="G420">
      <formula1>0</formula1>
      <formula2>50</formula2>
    </dataValidation>
    <dataValidation type="list" showInputMessage="1" showErrorMessage="1" promptTitle="Air Minum dari Kemasan" prompt="Keterangan: 0 : Tidak 1 : Ya" sqref="G496">
      <formula1>"0,1"</formula1>
    </dataValidation>
    <dataValidation type="whole" operator="greaterThanOrEqual" allowBlank="1" showInputMessage="1" showErrorMessage="1" promptTitle="Jlh Tunalaras &lt;20thn Sekolah" prompt=" " sqref="G301">
      <formula1>0</formula1>
    </dataValidation>
    <dataValidation type="whole" operator="greaterThanOrEqual" allowBlank="1" showInputMessage="1" showErrorMessage="1" promptTitle="Jlh KK Manfaatkn E-Panas Bumi" prompt=" " sqref="G535">
      <formula1>0</formula1>
    </dataValidation>
    <dataValidation type="list" showInputMessage="1" showErrorMessage="1" promptTitle="Kualitas Jalan" prompt="Kualitas permukaan jalan di Desa 1: Baik 2: Rusak sedang 3: Rusak parah" sqref="G691">
      <formula1>"1,2,3"</formula1>
    </dataValidation>
    <dataValidation type="whole" operator="greaterThanOrEqual" allowBlank="1" showInputMessage="1" showErrorMessage="1" promptTitle="PAD Tahun 2022" prompt=" " sqref="G795">
      <formula1>0</formula1>
    </dataValidation>
    <dataValidation allowBlank="1" showInputMessage="1" showErrorMessage="1" promptTitle="Bumdesa Perdagangan Bid P'kebunn" prompt="(SEBUTKAN)" sqref="G642"/>
    <dataValidation type="list" showInputMessage="1" showErrorMessage="1" promptTitle="Mayoritas Warga Pakai Parabola" prompt="0: Tidak Ada 1: Ya, Sebagian Kecil 2: Ya, Sebagian Besar" sqref="G559">
      <formula1>"0,1,2"</formula1>
    </dataValidation>
    <dataValidation type="list" allowBlank="1" showInputMessage="1" showErrorMessage="1" promptTitle="Adanya PMKS PSK" prompt="Keterangan: 0 : Tidak Ada 1 : Ada" sqref="G463">
      <formula1>"0,1"</formula1>
    </dataValidation>
    <dataValidation type="list" showInputMessage="1" showErrorMessage="1" promptTitle="Tdapat Bumdesa Perantara" prompt="Terdapat Bumdesa Perantara Bidang Jasa 0: Tidak Ada 1: Ada" sqref="G656">
      <formula1>"0,1"</formula1>
    </dataValidation>
    <dataValidation type="whole" operator="greaterThanOrEqual" allowBlank="1" showInputMessage="1" showErrorMessage="1" promptTitle="Jlh Kejadian Konfik" prompt="Antar Agama (Kasus)" sqref="G412">
      <formula1>0</formula1>
    </dataValidation>
    <dataValidation type="list" showInputMessage="1" showErrorMessage="1" promptTitle="Terdapat Masjid" prompt="Keterangan: 0 : Tidak Ada 1 : Ada" sqref="G387">
      <formula1>"0,1"</formula1>
    </dataValidation>
    <dataValidation type="list" showInputMessage="1" showErrorMessage="1" promptTitle="Air Minum dari Sumur" prompt="Keterangan: 0 : Tidak 1 : Ya" sqref="G500">
      <formula1>"0,1"</formula1>
    </dataValidation>
    <dataValidation type="list" showInputMessage="1" showErrorMessage="1" promptTitle="Air Minum dari Sumber Lainnya" prompt="Keterangan: 0 : Tidak 1 : Ya" sqref="G504">
      <formula1>"0,1"</formula1>
    </dataValidation>
    <dataValidation type="whole" operator="greaterThanOrEqual" allowBlank="1" showInputMessage="1" showErrorMessage="1" promptTitle="Jlh Tunadaksa &lt;20thn tdk sklh" prompt=" " sqref="G304">
      <formula1>0</formula1>
    </dataValidation>
    <dataValidation type="list" showInputMessage="1" showErrorMessage="1" promptTitle="Terdapat PJU" prompt="0: Tidak Ada 1: Ada" sqref="G538">
      <formula1>"0,1"</formula1>
    </dataValidation>
    <dataValidation type="list" showInputMessage="1" showErrorMessage="1" promptTitle="Sarkes Terdekat" prompt="1: Rumah Sakit Umum 2: Rumah Sakit Ibu dan Anak 3: Rumah Bersalin 4: Puskesmas 5: Pustu 6: Poskesdes 7: Polindes 8: Tempat Praktik Dokter 9: Klinik Dokter" sqref="G153">
      <formula1>"1,2,3,4,5,6,7,8,9"</formula1>
    </dataValidation>
    <dataValidation type="list" showInputMessage="1" showErrorMessage="1" promptTitle="Sumber Air untuk Mandi dan Cuci" prompt="Sumber Air Lainnya Keterangan 0 : Tidak 1 : Ya" sqref="G514">
      <formula1>"0,1"</formula1>
    </dataValidation>
    <dataValidation type="whole" operator="greaterThanOrEqual" allowBlank="1" showInputMessage="1" showErrorMessage="1" promptTitle="Jumlah Pekerjaan Lainnya" prompt="Jumlah Pekerja Lainnya Laki-Laki" sqref="G142">
      <formula1>0</formula1>
    </dataValidation>
    <dataValidation type="decimal" operator="greaterThanOrEqual" allowBlank="1" showInputMessage="1" showErrorMessage="1" promptTitle="Jarak SMU/MA/SMK T'dekat" prompt=" " sqref="G293">
      <formula1>0</formula1>
    </dataValidation>
    <dataValidation type="list" allowBlank="1" showInputMessage="1" showErrorMessage="1" promptTitle="Terdapat Kejahatan Pembakaran" prompt="Keterangan: 0 : Tidak Ada 1 : Ada" sqref="G433">
      <formula1>"0,1"</formula1>
    </dataValidation>
    <dataValidation type="whole" operator="greaterThanOrEqual" allowBlank="1" showInputMessage="1" showErrorMessage="1" promptTitle="Jlh Guru TK" prompt=" " sqref="G324">
      <formula1>0</formula1>
    </dataValidation>
    <dataValidation type="whole" operator="greaterThanOrEqual" allowBlank="1" showInputMessage="1" showErrorMessage="1" promptTitle="Jumlah Posyandu tersedia di Desa" prompt="Input Menggunakan Angka" sqref="G211">
      <formula1>0</formula1>
    </dataValidation>
    <dataValidation type="decimal" operator="greaterThanOrEqual" allowBlank="1" showInputMessage="1" showErrorMessage="1" promptTitle="Jarak Poskesdes/ Polindes Tdekat" prompt="(Meter)" sqref="G207">
      <formula1>0</formula1>
    </dataValidation>
    <dataValidation type="whole" operator="greaterThanOrEqual" allowBlank="1" showInputMessage="1" showErrorMessage="1" promptTitle="Frek Kejadian Bencana" prompt="Kekeringan (Kali/Tahun)" sqref="G711">
      <formula1>0</formula1>
    </dataValidation>
    <dataValidation type="list" allowBlank="1" showInputMessage="1" showErrorMessage="1" promptTitle="Terdapat Pasar Hewan" prompt="0: Tidak Ada 1: Ada" sqref="G814">
      <formula1>"0,1"</formula1>
    </dataValidation>
    <dataValidation type="whole" operator="greaterThanOrEqual" allowBlank="1" showInputMessage="1" showErrorMessage="1" promptTitle="Jlh RT 1.000 HPK" prompt=" " sqref="G232">
      <formula1>0</formula1>
    </dataValidation>
    <dataValidation type="list" showInputMessage="1" showErrorMessage="1" promptTitle="Kehadiran Warga Acara Kelahiran" prompt="Keterangan: 0 : Tidak 1 : Ya" sqref="G397">
      <formula1>"0,1"</formula1>
    </dataValidation>
    <dataValidation type="whole" operator="greaterThanOrEqual" allowBlank="1" showInputMessage="1" showErrorMessage="1" promptTitle="Bumil Konseling Gizi 4x" prompt=" " sqref="G244">
      <formula1>0</formula1>
    </dataValidation>
    <dataValidation type="whole" operator="greaterThanOrEqual" allowBlank="1" showInputMessage="1" showErrorMessage="1" promptTitle="Waktu Tempuh" prompt="Diukur dari Kantor Desa atau Pusat Keramaian Menggunakan Kendaraan Bermotor" sqref="G187">
      <formula1>0</formula1>
    </dataValidation>
    <dataValidation allowBlank="1" showInputMessage="1" showErrorMessage="1" promptTitle="Dasar Pembentuk BKAD" prompt=" " sqref="G750"/>
    <dataValidation type="list" allowBlank="1" showInputMessage="1" showErrorMessage="1" promptTitle="Terdapat Bangunan Balai Desa" prompt="0: Tidak Ada 1: Ada" sqref="G812">
      <formula1>"0,1"</formula1>
    </dataValidation>
    <dataValidation type="list" showInputMessage="1" showErrorMessage="1" promptTitle="Status Bumdesa di Desa" prompt="Status Bumdes di Desa 0: Tidak Aktif 1: Aktif" sqref="G623">
      <formula1>"0,1"</formula1>
    </dataValidation>
    <dataValidation type="whole" allowBlank="1" showInputMessage="1" showErrorMessage="1" promptTitle="Jlh Konflik Lahan" prompt="Jlh konflik Antar Kelompok Masyarakat dalam 1 tahun terakhir" sqref="G416">
      <formula1>0</formula1>
      <formula2>50</formula2>
    </dataValidation>
    <dataValidation type="whole" operator="greaterThanOrEqual" allowBlank="1" showInputMessage="1" showErrorMessage="1" promptTitle="Jlh Tunagrahita &lt;20thn Sekolah" prompt=" " sqref="G295">
      <formula1>0</formula1>
    </dataValidation>
    <dataValidation type="whole" operator="greaterThanOrEqual" allowBlank="1" showInputMessage="1" showErrorMessage="1" promptTitle="Jlh Frek P'kumpulan Agama" prompt="(Kali/Thn)" sqref="G345">
      <formula1>0</formula1>
    </dataValidation>
    <dataValidation type="whole" operator="greaterThanOrEqual" allowBlank="1" showInputMessage="1" showErrorMessage="1" promptTitle="Jlh Frek PKK" prompt="(Kali/Thn)" sqref="G343">
      <formula1>0</formula1>
    </dataValidation>
    <dataValidation type="list" showInputMessage="1" showErrorMessage="1" promptTitle="Ketersediaan Pos PAUD" prompt="Keterangan: 0 : Tidak Ada 1 : Ada" sqref="G312">
      <formula1>"0,1"</formula1>
    </dataValidation>
    <dataValidation type="whole" operator="lessThanOrEqual" allowBlank="1" showInputMessage="1" showErrorMessage="1" promptTitle="Jumlah Suku Di Desa" prompt=" " sqref="G377">
      <formula1>10</formula1>
    </dataValidation>
    <dataValidation type="list" showInputMessage="1" showErrorMessage="1" promptTitle="Ketersediaan RA" prompt="Keterangan: 0 : Tidak Ada 1 : Ada" sqref="G319">
      <formula1>"0,1"</formula1>
    </dataValidation>
    <dataValidation type="whole" operator="greaterThanOrEqual" allowBlank="1" showInputMessage="1" showErrorMessage="1" promptTitle="Total Anggota Bumdes" prompt=" " sqref="G682">
      <formula1>0</formula1>
    </dataValidation>
    <dataValidation type="whole" operator="greaterThanOrEqual" allowBlank="1" showInputMessage="1" showErrorMessage="1" promptTitle="Pajak dan Retribusi Tahun 2022" prompt=" " sqref="G799">
      <formula1>0</formula1>
    </dataValidation>
    <dataValidation type="whole" operator="greaterThanOrEqual" allowBlank="1" showInputMessage="1" showErrorMessage="1" promptTitle="Jumlah Industri Menengah di Desa" prompt="Input Menggunakan Angka" sqref="G579">
      <formula1>0</formula1>
    </dataValidation>
    <dataValidation type="list" allowBlank="1" showInputMessage="1" showErrorMessage="1" promptTitle="Produk Unggulan Pertama Desa" prompt="1. Padi 2. Jagung 3. Kelapa Sawit 4. Karet Tebu 5. Kakao 6. Kelapa 7. Kopi 8. Cengkeh 9. Tembakau 10. Lada 11. Lainnya" sqref="G565">
      <formula1>"1,2,3,4,5,6,7,8,9,10,11"</formula1>
    </dataValidation>
    <dataValidation allowBlank="1" showInputMessage="1" showErrorMessage="1" promptTitle="Nama Ketua Bumdesa" prompt=" " sqref="G679"/>
    <dataValidation type="list" showInputMessage="1" showErrorMessage="1" promptTitle="Tdapat Bumdesa Bid Listrik" prompt="Terdapat Bumdesa Bisinis Sosial Bidang Listrik 0: Tidak Ada 1: Ada" sqref="G630">
      <formula1>"0,1"</formula1>
    </dataValidation>
    <dataValidation allowBlank="1" showInputMessage="1" showErrorMessage="1" promptTitle="Pdampingan Pberdayaan Masyarakat" prompt="Sebutkan" sqref="G737"/>
    <dataValidation type="whole" operator="greaterThanOrEqual" allowBlank="1" showInputMessage="1" showErrorMessage="1" promptTitle="Bantuan Provinsi Tahun 2021" prompt=" " sqref="G804">
      <formula1>0</formula1>
    </dataValidation>
    <dataValidation type="list" showInputMessage="1" showErrorMessage="1" promptTitle="Adanya Limbah di Sungai" prompt="Terdapat Sungai Terkena Pembuangan Limbah 0: Tidak Ada 1: Ada" sqref="G699">
      <formula1>"0,1"</formula1>
    </dataValidation>
    <dataValidation type="list" showInputMessage="1" showErrorMessage="1" promptTitle="Tdapat Bumdesa Keuangan" prompt="Terdapat Bumdesa Keuangan Bidang Agen 46 0: Tidak Ada 1: Ada" sqref="G651">
      <formula1>"0,1"</formula1>
    </dataValidation>
    <dataValidation type="list" showInputMessage="1" showErrorMessage="1" promptTitle="Sumber Energi PJU dari PLN" prompt="0: Tidak Ada 1: Ada" sqref="G539">
      <formula1>"0,1"</formula1>
    </dataValidation>
    <dataValidation type="list" allowBlank="1" showInputMessage="1" showErrorMessage="1" promptTitle="Ketersediaan Poskesede/Polindes" prompt="0: Tidak Ada 1: Ada" sqref="G206">
      <formula1>"0,1"</formula1>
    </dataValidation>
    <dataValidation type="list" showInputMessage="1" showErrorMessage="1" promptTitle="Adanya Warga Beragama Islam" prompt="Keterangan: 0 : Tidak Ada 1 : Ada" sqref="G379">
      <formula1>"0,1"</formula1>
    </dataValidation>
    <dataValidation type="list" allowBlank="1" showInputMessage="1" showErrorMessage="1" promptTitle="Fungsi Poskesdes/Polindes" prompt="0: Tidak Berfungsi/ Tidak Aktif 1: Berfungsi/ Aktif" sqref="G209">
      <formula1>"0,1"</formula1>
    </dataValidation>
    <dataValidation type="whole" operator="lessThanOrEqual" allowBlank="1" showInputMessage="1" showErrorMessage="1" promptTitle="Waktu Tempuh" prompt="Dalam Menit" sqref="G196">
      <formula1>100000</formula1>
    </dataValidation>
    <dataValidation type="decimal" operator="greaterThanOrEqual" allowBlank="1" showInputMessage="1" showErrorMessage="1" promptTitle="Jarak Pustu Terdekat" prompt="(Meter)" sqref="G174">
      <formula1>0</formula1>
    </dataValidation>
    <dataValidation type="whole" operator="greaterThanOrEqual" allowBlank="1" showInputMessage="1" showErrorMessage="1" promptTitle="Jumlah Pekerjaan Lainnya" prompt=" TERHITUNG SECARA OTOMATIS" sqref="G144">
      <formula1>0</formula1>
    </dataValidation>
    <dataValidation type="list" allowBlank="1" showInputMessage="1" showErrorMessage="1" promptTitle="Rumah Singgah untuk Ibu Hamil" prompt="0: Tidak Ada 1: Ada" sqref="G210">
      <formula1>"0,1"</formula1>
    </dataValidation>
    <dataValidation type="whole" operator="greaterThanOrEqual" allowBlank="1" showInputMessage="1" showErrorMessage="1" promptTitle="Jlh Kelompok Seni Adat &amp; Budaya" prompt="(Kelompok)" sqref="G396">
      <formula1>0</formula1>
    </dataValidation>
    <dataValidation type="whole" operator="greaterThanOrEqual" allowBlank="1" showInputMessage="1" showErrorMessage="1" promptTitle="Waktu Tempuh" prompt="Diukur dari Kantor Desa atau Pusat Keramaian Menggunakan Kendaraan Bermotor" sqref="G175">
      <formula1>0</formula1>
    </dataValidation>
    <dataValidation allowBlank="1" showInputMessage="1" showErrorMessage="1" promptTitle="Jlh Institusi Pendampingan" prompt="0: Tidak Ada  1: Satu 2: Dua 3: Lebih Dari Dua" sqref="G731"/>
    <dataValidation type="whole" operator="greaterThanOrEqual" allowBlank="1" showInputMessage="1" showErrorMessage="1" promptTitle="Lain-lain Tahun 2022" prompt=" " sqref="G807">
      <formula1>0</formula1>
    </dataValidation>
    <dataValidation type="list" showInputMessage="1" showErrorMessage="1" promptTitle="Tdapat Bumdesa Pariwisata" prompt="Terdapat Bumdesa Parawisita Bidang Agrowisata 0: Tidak Ada 1: Ada" sqref="G668">
      <formula1>"0,1"</formula1>
    </dataValidation>
    <dataValidation allowBlank="1" showInputMessage="1" showErrorMessage="1" promptTitle="Bumdesa Perdagangan Bid P'ternak" prompt="(SEBUTKAN)" sqref="G644"/>
    <dataValidation allowBlank="1" showInputMessage="1" showErrorMessage="1" promptTitle="Nomor Telp Informan Aktif" prompt=" " sqref="G14"/>
    <dataValidation type="whole" operator="greaterThanOrEqual" allowBlank="1" showInputMessage="1" showErrorMessage="1" promptTitle="Jumlah Pekerjaan Lainnya" prompt="Jumlah Pekerja Lainnya Perempuan" sqref="G143">
      <formula1>0</formula1>
    </dataValidation>
    <dataValidation type="whole" operator="greaterThanOrEqual" allowBlank="1" showInputMessage="1" showErrorMessage="1" promptTitle="Frek Keg Seni Adat &amp; Budaya" prompt="(Kali/Thn)" sqref="G395">
      <formula1>0</formula1>
    </dataValidation>
    <dataValidation type="list" showInputMessage="1" showErrorMessage="1" promptTitle="Tdapat Bumdesa Keuangan" prompt="Terdapat Bumdesa Keuangan Bidang Koperasi  0: Tidak Ada 1: Ada" sqref="G653">
      <formula1>"0,1"</formula1>
    </dataValidation>
    <dataValidation allowBlank="1" showInputMessage="1" showErrorMessage="1" promptTitle="Tahun Pembentukan Bumdes" prompt="Input Menggunakan Angka" sqref="G676"/>
    <dataValidation type="whole" operator="lessThanOrEqual" allowBlank="1" showInputMessage="1" showErrorMessage="1" promptTitle="Total Fasilitas/ Lapangan OR" prompt="TERHITUNG SECARA OTOMATIS" sqref="G367">
      <formula1>10</formula1>
    </dataValidation>
    <dataValidation type="whole" operator="greaterThanOrEqual" allowBlank="1" showInputMessage="1" showErrorMessage="1" promptTitle="Posyandu Melakukan Kegiatan /bln" prompt="Input Menggunakan Angka" sqref="G212">
      <formula1>0</formula1>
    </dataValidation>
    <dataValidation type="list" allowBlank="1" showInputMessage="1" showErrorMessage="1" promptTitle="Jenis Kelamin Plt/ Kelapa Desa" prompt="1. Laki- Laki 2. Perempuan" sqref="G31">
      <formula1>"1, 2"</formula1>
    </dataValidation>
    <dataValidation type="whole" operator="greaterThanOrEqual" allowBlank="1" showInputMessage="1" showErrorMessage="1" promptTitle="Jumlah Pekerjaan PBK" prompt="Jumlah Pekerja Penyandang Kebutuhan Khusus Perempuan" sqref="G146:G149">
      <formula1>0</formula1>
    </dataValidation>
    <dataValidation allowBlank="1" showInputMessage="1" showErrorMessage="1" prompt="Alamat Web Desa" sqref="G38"/>
    <dataValidation allowBlank="1" showInputMessage="1" showErrorMessage="1" prompt="Alamat Email Aktif Kantor Desa" sqref="G34"/>
    <dataValidation type="whole" operator="greaterThanOrEqual" allowBlank="1" showInputMessage="1" showErrorMessage="1" promptTitle="Jumlah Pekerjaan Swasta" prompt="Jumlah Pekerja Swasta Laki-Laki" sqref="G129">
      <formula1>0</formula1>
    </dataValidation>
    <dataValidation allowBlank="1" showInputMessage="1" showErrorMessage="1" prompt="Nama Akun Instragram Desa" sqref="G36"/>
    <dataValidation type="whole" operator="greaterThanOrEqual" allowBlank="1" showInputMessage="1" showErrorMessage="1" promptTitle="Jumlah Pekerjaan TNI" prompt="Jumlah Pekerja TNI Laki-Laki" sqref="G133">
      <formula1>0</formula1>
    </dataValidation>
    <dataValidation type="whole" operator="greaterThanOrEqual" allowBlank="1" showInputMessage="1" showErrorMessage="1" promptTitle="Sekretaris Desa Perempuan" prompt=" " sqref="G44">
      <formula1>0</formula1>
    </dataValidation>
    <dataValidation type="list" allowBlank="1" showInputMessage="1" showErrorMessage="1" promptTitle="Tambang di Kelola Swasta Asing" prompt="0: Tidak Ada 1: Ada" sqref="G89">
      <formula1>"0,1"</formula1>
    </dataValidation>
    <dataValidation type="whole" operator="greaterThanOrEqual" allowBlank="1" showInputMessage="1" showErrorMessage="1" promptTitle="Jumlah Pekerjaan TNI" prompt="Jumlah Pekerja TNI Perempuan" sqref="G134">
      <formula1>0</formula1>
    </dataValidation>
    <dataValidation type="list" allowBlank="1" showInputMessage="1" showErrorMessage="1" promptTitle="Perkebunan diKelola Swasta" prompt="0: Tidak Ada 1: Ada" sqref="G94">
      <formula1>"0,1"</formula1>
    </dataValidation>
    <dataValidation type="whole" operator="greaterThanOrEqual" allowBlank="1" showInputMessage="1" showErrorMessage="1" promptTitle="BPD dan Anggota" prompt="BPD dan Anggota Perempuan" sqref="G60">
      <formula1>0</formula1>
    </dataValidation>
    <dataValidation type="list" allowBlank="1" showInputMessage="1" showErrorMessage="1" promptTitle="Hutan di Kelola Swasta Asing" prompt="0: Tidak Ada 1: Ada" sqref="G83">
      <formula1>"0,1"</formula1>
    </dataValidation>
    <dataValidation type="whole" operator="greaterThanOrEqual" allowBlank="1" showInputMessage="1" showErrorMessage="1" promptTitle="Jumlah Pekerjaan Swasta" prompt="Jumlah Pekerja Swasta Perempuan" sqref="G130">
      <formula1>0</formula1>
    </dataValidation>
    <dataValidation allowBlank="1" showInputMessage="1" showErrorMessage="1" prompt="Tahun dan Bulan" sqref="G40"/>
    <dataValidation type="whole" operator="greaterThanOrEqual" allowBlank="1" showInputMessage="1" showErrorMessage="1" promptTitle="Jumlah Pekerjaan PNS" prompt="Jumlah Pekerja PNS Laki-Laki" sqref="G127">
      <formula1>0</formula1>
    </dataValidation>
    <dataValidation allowBlank="1" showInputMessage="1" showErrorMessage="1" promptTitle="Tambang Dikelola Pihak Lain" prompt="Sebutkan" sqref="G91"/>
    <dataValidation type="list" allowBlank="1" showInputMessage="1" showErrorMessage="1" promptTitle="Hutan di Kelola Swasta" prompt="0: Tidak Ada 1: Ada" sqref="G82">
      <formula1>"0,1"</formula1>
    </dataValidation>
    <dataValidation type="list" allowBlank="1" showInputMessage="1" showErrorMessage="1" promptTitle="Pkebunan dikelola Kel. M'yarakat" prompt="0: Tidak Ada 1: Ada" sqref="G96">
      <formula1>"0,1"</formula1>
    </dataValidation>
    <dataValidation type="whole" operator="greaterThanOrEqual" allowBlank="1" showInputMessage="1" showErrorMessage="1" promptTitle="Ketua RW" prompt="Ketua RW Laki-Laki" sqref="G67">
      <formula1>0</formula1>
    </dataValidation>
    <dataValidation type="list" allowBlank="1" showInputMessage="1" showErrorMessage="1" promptTitle="Tambang di Kelola Swasta" prompt="0: Tidak Ada 1: Ada" sqref="G88">
      <formula1>"0,1"</formula1>
    </dataValidation>
    <dataValidation type="list" allowBlank="1" showInputMessage="1" showErrorMessage="1" promptTitle="Terdapat Peta Desa dari Bupati" prompt="0: Tidak Ada 1: Ada" sqref="G29">
      <formula1>"0,1"</formula1>
    </dataValidation>
    <dataValidation type="list" showInputMessage="1" showErrorMessage="1" promptTitle="Ketersediaan TK" prompt="Keterangan: 0 : Tidak Ada 1 : Ada" sqref="G317">
      <formula1>"0,1"</formula1>
    </dataValidation>
    <dataValidation type="list" allowBlank="1" showInputMessage="1" showErrorMessage="1" promptTitle="Terdapat Kejahatan Perjudian" prompt="Keterangan: 0 : Tidak Ada 1 : Ada" sqref="G436">
      <formula1>"0,1"</formula1>
    </dataValidation>
    <dataValidation type="list" allowBlank="1" showInputMessage="1" showErrorMessage="1" promptTitle="Penyelesaian Konflik Sesuai Adat" prompt="Keterangan: 0 : Tidak 1 : Ya" sqref="G429">
      <formula1>"0,1"</formula1>
    </dataValidation>
    <dataValidation type="list" showInputMessage="1" showErrorMessage="1" promptTitle="Terdapat Panti Asuhan?" prompt="Keterangan: 0 : Tidak Ada 1 : Ada" sqref="G346">
      <formula1>"0,1"</formula1>
    </dataValidation>
    <dataValidation type="whole" operator="greaterThanOrEqual" allowBlank="1" showInputMessage="1" showErrorMessage="1" promptTitle="Jlh Frek Musyawarah Desa" prompt="(Kali/Thn)" sqref="G364">
      <formula1>0</formula1>
    </dataValidation>
    <dataValidation type="list" showInputMessage="1" showErrorMessage="1" promptTitle="Ketersedian Ruang Publik di Desa" prompt="Keterangan: 0 : Tidak Ada 1 : Ada" sqref="G338">
      <formula1>"0,1"</formula1>
    </dataValidation>
    <dataValidation type="whole" operator="greaterThanOrEqual" allowBlank="1" showInputMessage="1" showErrorMessage="1" promptTitle="Jlh Frek Lembaga Lainnya" prompt="(Kali/Thn)" sqref="G362">
      <formula1>0</formula1>
    </dataValidation>
    <dataValidation type="list" allowBlank="1" showInputMessage="1" showErrorMessage="1" promptTitle="Pendampingan Bidang Pendidikan" prompt="0: Tidak Ada 1: Ada" sqref="G732">
      <formula1>"0,1"</formula1>
    </dataValidation>
    <dataValidation allowBlank="1" showInputMessage="1" showErrorMessage="1" promptTitle="Nama BKAD" prompt=" " sqref="G785"/>
    <dataValidation allowBlank="1" showInputMessage="1" showErrorMessage="1" promptTitle="Persentase Bagi Hasil Pihak Ke 3" prompt="  " sqref="G781"/>
    <dataValidation allowBlank="1" showInputMessage="1" showErrorMessage="1" promptTitle="Nama BKAD" prompt=" " sqref="G749"/>
    <dataValidation type="list" allowBlank="1" showInputMessage="1" showErrorMessage="1" promptTitle="Dampak Pendampingan Pihak Luar" prompt="0: Tidak Ada Pendampingan 1: Berdampak Baik 2: Tidak Berdampak" sqref="G739">
      <formula1>"0,1,2"</formula1>
    </dataValidation>
    <dataValidation allowBlank="1" showInputMessage="1" showErrorMessage="1" promptTitle="Pengguna Bagi Hasil Lainnya" prompt="sebutkan" sqref="G755"/>
    <dataValidation type="list" showInputMessage="1" showErrorMessage="1" promptTitle="Keaktifan BKAD" prompt="0: Aktif 1: Tidak Aktif" sqref="G784">
      <formula1>"0,1"</formula1>
    </dataValidation>
    <dataValidation allowBlank="1" showInputMessage="1" showErrorMessage="1" promptTitle="Nama Pengelola Bumdesa" prompt=" " sqref="G678"/>
    <dataValidation type="whole" operator="greaterThanOrEqual" allowBlank="1" showInputMessage="1" showErrorMessage="1" promptTitle="Pajak dan Retribusi Tahun 2021" prompt=" " sqref="G800">
      <formula1>0</formula1>
    </dataValidation>
    <dataValidation allowBlank="1" showInputMessage="1" showErrorMessage="1" promptTitle="Bumdesa Perdagangan Bid P'tanian" prompt="(SEBUTKAN)" sqref="G640"/>
    <dataValidation type="list" showInputMessage="1" showErrorMessage="1" promptTitle="Tdapat Bumdesa Perdagangan" prompt="Terdapat Bumdesa Perdagangan Bidang Sembako 0: Tidak Ada 1: Ada" sqref="G645">
      <formula1>"0,1"</formula1>
    </dataValidation>
    <dataValidation type="list" showInputMessage="1" showErrorMessage="1" promptTitle="Tdapat Bumdesa Bid Jasa" prompt="Terdapat Bumdesa Bisinis Sosial Bidang Jasa  0: Tidak Ada 1: Ada" sqref="G632">
      <formula1>"0,1"</formula1>
    </dataValidation>
    <dataValidation type="list" showInputMessage="1" showErrorMessage="1" promptTitle="Tdapat Bumdesa Jasa Penyewaan" prompt="Terdapat Bumdesa Jasa Penyewaan Bisinis Peralatan 0: Tidak Ada 1: Ada" sqref="G637">
      <formula1>"0,1"</formula1>
    </dataValidation>
    <dataValidation type="list" showInputMessage="1" showErrorMessage="1" promptTitle="Cara Mendapatkan Air Minum" prompt="Keterangan: 0 : Membeli 1 : Gratis " sqref="G506">
      <formula1>"0,1"</formula1>
    </dataValidation>
    <dataValidation type="whole" operator="greaterThanOrEqual" allowBlank="1" showInputMessage="1" showErrorMessage="1" promptTitle="Jlh Tunalaras &lt;20thn tdk sklh" prompt=" " sqref="G302">
      <formula1>0</formula1>
    </dataValidation>
    <dataValidation type="whole" operator="greaterThanOrEqual" allowBlank="1" showInputMessage="1" showErrorMessage="1" prompt="Input dengan Angka" sqref="G477:G484">
      <formula1>0</formula1>
    </dataValidation>
    <dataValidation type="list" allowBlank="1" showInputMessage="1" showErrorMessage="1" promptTitle="Sebagaian Besar Warga BAB" prompt="Keterangan: 1 : Jamban Sendiri 2 : Jamban Bersama 3 : Jamban Umum 4 : Bukan Jamban" sqref="G517">
      <formula1>"1,2,3,4"</formula1>
    </dataValidation>
    <dataValidation type="whole" operator="greaterThanOrEqual" allowBlank="1" showInputMessage="1" showErrorMessage="1" promptTitle="Waktu Tempuh SMP/MTs T'dekat" prompt=" " sqref="G290">
      <formula1>0</formula1>
    </dataValidation>
    <dataValidation type="whole" operator="greaterThanOrEqual" allowBlank="1" showInputMessage="1" showErrorMessage="1" promptTitle="Bumil dpt layanan Nifas 3x" prompt=" " sqref="G243">
      <formula1>0</formula1>
    </dataValidation>
    <dataValidation type="list" showInputMessage="1" showErrorMessage="1" promptTitle="Tersedia Puskesmas Rawat Inap" prompt="0: Tidak Ada 1: Ada  " sqref="G165">
      <formula1>"0,1"</formula1>
    </dataValidation>
    <dataValidation type="list" showInputMessage="1" showErrorMessage="1" promptTitle="Terdapat Gereja Kristen" prompt="Keterangan: 0 : Tidak Ada 1 : Ada" sqref="G388">
      <formula1>"0,1"</formula1>
    </dataValidation>
    <dataValidation type="list" showInputMessage="1" showErrorMessage="1" promptTitle="Tdapat Bumdesa Usaha" prompt="Terdapat Bumdesa Usaha Bidang Penjualan Tiket 0: Tidak Ada 1: Ada" sqref="G664">
      <formula1>"0,1"</formula1>
    </dataValidation>
    <dataValidation type="list" allowBlank="1" showInputMessage="1" showErrorMessage="1" promptTitle="Terdapat Pasar Lelang Pertanian" prompt="0: Tidak Ada 1: Ada" sqref="G816">
      <formula1>"0,1"</formula1>
    </dataValidation>
    <dataValidation type="whole" operator="greaterThanOrEqual" allowBlank="1" showInputMessage="1" showErrorMessage="1" promptTitle="Jlh Kunjungan Anak Stunting" prompt=" " sqref="G266">
      <formula1>0</formula1>
    </dataValidation>
    <dataValidation type="list" showInputMessage="1" showErrorMessage="1" promptTitle="Kredit lainnya" prompt="Terdapat fasilitas kredit lainnya 0: Tidak Ada 1: Ada" sqref="G617">
      <formula1>"0,1"</formula1>
    </dataValidation>
    <dataValidation type="whole" operator="greaterThanOrEqual" allowBlank="1" showInputMessage="1" showErrorMessage="1" promptTitle="Jarak Kantor Pos T'dekat" prompt="(Meter)" sqref="G605">
      <formula1>0</formula1>
    </dataValidation>
    <dataValidation allowBlank="1" showInputMessage="1" showErrorMessage="1" promptTitle="PLD lain dari Luar" prompt="Sebutkan" sqref="G729"/>
    <dataValidation type="list" showInputMessage="1" showErrorMessage="1" promptTitle="TV Luar Negeri" prompt="Siaran program televisi saluran luar negeri 0: Tidak 1: Ya" sqref="G551">
      <formula1>"0,1"</formula1>
    </dataValidation>
    <dataValidation type="list" showInputMessage="1" showErrorMessage="1" promptTitle="Status Bumdesa Bersama" prompt="Status Bumdesa Bersama di Desa 0: Tidak Aktif 1: Aktif" sqref="G627">
      <formula1>"0,1"</formula1>
    </dataValidation>
    <dataValidation type="list" showInputMessage="1" showErrorMessage="1" promptTitle="Sumber Air untuk Mandi dan Cuci" prompt="Sumber Mata Air Keterangan 0 : Tidak 1 : Ya" sqref="G511">
      <formula1>"0,1"</formula1>
    </dataValidation>
    <dataValidation type="whole" operator="lessThanOrEqual" allowBlank="1" showInputMessage="1" showErrorMessage="1" promptTitle="Jumlah Fasilitas Olahraga" prompt="Diinput dengan Angka" sqref="G366">
      <formula1>10</formula1>
    </dataValidation>
    <dataValidation type="whole" operator="greaterThanOrEqual" allowBlank="1" showInputMessage="1" showErrorMessage="1" promptTitle="Waktu Tempuh PAUD T'dekat" prompt=" " sqref="G316">
      <formula1>0</formula1>
    </dataValidation>
    <dataValidation type="whole" operator="greaterThanOrEqual" allowBlank="1" showInputMessage="1" showErrorMessage="1" promptTitle="Jumlah Warga T'daftar BPJS" prompt="Input Menggunakan Angka" sqref="G217">
      <formula1>0</formula1>
    </dataValidation>
    <dataValidation type="list" showInputMessage="1" showErrorMessage="1" promptTitle="Tdapat Bumdesa Bid Bisnis Sosial" prompt="Terdapat Bumdesa bidang Bisnis Sosial 0: Tidak Ada 1: Ada" sqref="G628">
      <formula1>"0,1"</formula1>
    </dataValidation>
    <dataValidation type="whole" operator="greaterThanOrEqual" allowBlank="1" showInputMessage="1" showErrorMessage="1" promptTitle="Jlh Disabilitas Kecelakaan" prompt=" " sqref="G455">
      <formula1>0</formula1>
    </dataValidation>
    <dataValidation type="whole" operator="greaterThanOrEqual" allowBlank="1" showInputMessage="1" showErrorMessage="1" promptTitle="Jlh Mikro kecil-Lainnya" prompt="Input Menggunakan Angka" sqref="G576">
      <formula1>0</formula1>
    </dataValidation>
    <dataValidation type="list" showInputMessage="1" showErrorMessage="1" promptTitle="KUR" prompt="Terdapat fasilitas kredit berupa Kredit Usaha Rakyat 0: Tidak Ada 1: Ada" sqref="G614">
      <formula1>"0,1"</formula1>
    </dataValidation>
    <dataValidation type="whole" operator="greaterThanOrEqual" allowBlank="1" showInputMessage="1" showErrorMessage="1" promptTitle="Jlh Pasar Tanpa Bangunan" prompt="(Unit)" sqref="G593">
      <formula1>0</formula1>
    </dataValidation>
    <dataValidation type="whole" operator="greaterThanOrEqual" allowBlank="1" showInputMessage="1" showErrorMessage="1" sqref="G580">
      <formula1>0</formula1>
    </dataValidation>
    <dataValidation type="whole" operator="greaterThanOrEqual" allowBlank="1" showInputMessage="1" showErrorMessage="1" promptTitle="Jlh KK Manfaatkn E-Microhydro" prompt=" " sqref="G534">
      <formula1>0</formula1>
    </dataValidation>
    <dataValidation type="list" showInputMessage="1" showErrorMessage="1" promptTitle="Tdapat Bumdesa Perdagangan" prompt="Terdapat Bumdesa Perdagangan Bidang Pertanian 0: Tidak Ada 1: Ada" sqref="G639">
      <formula1>"0,1"</formula1>
    </dataValidation>
    <dataValidation allowBlank="1" showInputMessage="1" showErrorMessage="1" promptTitle="Jumlah Sumber Energi Terbarukan" prompt="TERHITUNG SECARA OTOMATIS" sqref="G536"/>
    <dataValidation type="whole" operator="greaterThanOrEqual" allowBlank="1" showInputMessage="1" showErrorMessage="1" promptTitle="Total Industri Mikro &amp; Kecil" prompt="TERHITUNG SECARA OTOMATIS" sqref="G577">
      <formula1>0</formula1>
    </dataValidation>
    <dataValidation type="whole" operator="greaterThanOrEqual" allowBlank="1" showInputMessage="1" showErrorMessage="1" promptTitle="Jlh Pasar Semi Permanen" prompt="(Unit)" sqref="G591">
      <formula1>0</formula1>
    </dataValidation>
    <dataValidation type="whole" operator="greaterThanOrEqual" allowBlank="1" showInputMessage="1" showErrorMessage="1" promptTitle="Frek Kejadian Bencana" prompt="Tsunami (Kali/Tahun)" sqref="G706">
      <formula1>0</formula1>
    </dataValidation>
    <dataValidation type="list" showInputMessage="1" showErrorMessage="1" promptTitle="Tdapat Bumdesa Keuangan" prompt="Terdapat Bumdesa Keuangan Bidang Mikro Finance 0: Tidak Ada 1: Ada" sqref="G649">
      <formula1>"0,1"</formula1>
    </dataValidation>
    <dataValidation type="whole" operator="greaterThanOrEqual" allowBlank="1" showInputMessage="1" showErrorMessage="1" promptTitle="Jlh KK Belum Teraliri Listrik" prompt="Non Listrik (KK)" sqref="G528">
      <formula1>0</formula1>
    </dataValidation>
    <dataValidation type="list" showInputMessage="1" showErrorMessage="1" promptTitle="Tdapat Bumdesa Jasa Penyewaan" prompt="Terdapat Bumdesa Jasa Penyewaan Gedung 0: Tidak Ada 1: Ada" sqref="G634">
      <formula1>"0,1"</formula1>
    </dataValidation>
    <dataValidation type="list" showInputMessage="1" showErrorMessage="1" promptTitle="Air Minum dari Sumur Bor/ Pompa" prompt="Keterangan: 0 : Tidak 1 : Ya" sqref="G499">
      <formula1>"0,1"</formula1>
    </dataValidation>
    <dataValidation type="list" allowBlank="1" showInputMessage="1" showErrorMessage="1" promptTitle="Kondisi KK Rumah Semi Permanen" prompt="1. Baik 2. Sedang 3. Rusak" sqref="G492">
      <formula1>"1,2,3"</formula1>
    </dataValidation>
    <dataValidation type="list" showInputMessage="1" showErrorMessage="1" promptTitle="Tdapat Bumdesa Perdagangan" prompt="Terdapat Bumdesa Perdagangan Bidang Peternakan  0: Tidak Ada 1: Ada" sqref="G643">
      <formula1>"0,1"</formula1>
    </dataValidation>
    <dataValidation type="list" allowBlank="1" showInputMessage="1" showErrorMessage="1" promptTitle="Ketersediaan SLB" prompt="0: Tidak Ada 1: Ada" sqref="G441">
      <formula1>"0,1"</formula1>
    </dataValidation>
    <dataValidation type="list" showInputMessage="1" showErrorMessage="1" promptTitle="Bahan Bakar Memasak" prompt="1: Gas Kota 2: Biogas 3: LPG 3 Kg 4: LPG &gt;3 Kg 5: Batu Bara 6: Kriket 7: Minyak Tanah 8: Kayu Bakar 9: Lainnya " sqref="G601">
      <formula1>"0,1,2,3,4,5,6,7,8,9"</formula1>
    </dataValidation>
    <dataValidation type="list" showInputMessage="1" showErrorMessage="1" promptTitle="Air Minum dari Air Hujan" prompt="Keterangan: 0 : Tidak 1 : Ya" sqref="G503">
      <formula1>"0,1"</formula1>
    </dataValidation>
    <dataValidation type="list" showInputMessage="1" showErrorMessage="1" promptTitle="XL" prompt="Operator / provider telepon seluler XL dapat menerima sinyal 0: Tidak 1: Ya" sqref="G546">
      <formula1>"0,1"</formula1>
    </dataValidation>
    <dataValidation type="list" showInputMessage="1" showErrorMessage="1" promptTitle="Kelompok Pertokoan" prompt="Ketersediaan kelompok pertokoan di Desa: 0 : Tidak Ada 1 : Ada" sqref="G588">
      <formula1>"0,1"</formula1>
    </dataValidation>
    <dataValidation showInputMessage="1" showErrorMessage="1" promptTitle="Kredit Lainnya (sebutkan)" prompt="Terdapat fasilitas kredit lainnya (sebutkan) " sqref="G618"/>
    <dataValidation type="list" showInputMessage="1" showErrorMessage="1" promptTitle="Tdapat Bumdesa Perantara" prompt="Terdapat Bumdesa Perantara Bidang Toko/Kios 0: Tidak Ada 1: Ada" sqref="G658">
      <formula1>"0,1"</formula1>
    </dataValidation>
    <dataValidation type="whole" operator="greaterThanOrEqual" allowBlank="1" showInputMessage="1" showErrorMessage="1" promptTitle="Jlh Tunagrahita &lt;20thn tdk sklh" prompt=" " sqref="G296">
      <formula1>0</formula1>
    </dataValidation>
    <dataValidation allowBlank="1" showInputMessage="1" showErrorMessage="1" prompt="No Telp Kantor Desa Aktif" sqref="G33"/>
    <dataValidation type="whole" operator="greaterThanOrEqual" allowBlank="1" showInputMessage="1" showErrorMessage="1" promptTitle="Jlh PAUD Non Pemerintah" prompt="(Unit)" sqref="G314">
      <formula1>0</formula1>
    </dataValidation>
    <dataValidation type="whole" operator="greaterThanOrEqual" allowBlank="1" showInputMessage="1" showErrorMessage="1" promptTitle="Kepala Kaur TU&amp; Umum " prompt="Kepala Urusan Tata Usaha dan Umum Laki-Laki" sqref="G45">
      <formula1>0</formula1>
    </dataValidation>
    <dataValidation type="list" showInputMessage="1" showErrorMessage="1" promptTitle="ada Kejadian Luar Biasa Penyakit" prompt="Keterangan: 0 : Tidak Ada 1 : Ada" sqref="G229">
      <formula1>"0,1"</formula1>
    </dataValidation>
    <dataValidation type="whole" operator="greaterThanOrEqual" allowBlank="1" showInputMessage="1" showErrorMessage="1" promptTitle="Kepala Seksi Pemerintahan" prompt="Kepala Seksi Pemerintahan Perempuan" sqref="G52">
      <formula1>0</formula1>
    </dataValidation>
    <dataValidation allowBlank="1" showInputMessage="1" showErrorMessage="1" promptTitle="Nama Plt/ Kades" prompt="Nama Lengkap Plt/ Kepala Desa" sqref="G30"/>
    <dataValidation allowBlank="1" showInputMessage="1" showErrorMessage="1" promptTitle="Tanggal" prompt="DD/MM/YYYY" sqref="G7"/>
    <dataValidation type="whole" operator="greaterThanOrEqual" allowBlank="1" showInputMessage="1" showErrorMessage="1" promptTitle="Jlh Anak 0-2 Thn Jamban Layak" prompt=" " sqref="G268">
      <formula1>0</formula1>
    </dataValidation>
    <dataValidation type="whole" operator="greaterThanOrEqual" allowBlank="1" showInputMessage="1" showErrorMessage="1" promptTitle="Jumlah Pekerjaan Petani" prompt="Jumlah Pekerja Petani Laki-Laki" sqref="G119">
      <formula1>0</formula1>
    </dataValidation>
    <dataValidation type="whole" operator="greaterThanOrEqual" allowBlank="1" showInputMessage="1" showErrorMessage="1" promptTitle="Jlh Anak 0-2 Thn Miliki Jamkes" prompt=" " sqref="G269">
      <formula1>0</formula1>
    </dataValidation>
    <dataValidation type="whole" operator="greaterThanOrEqual" allowBlank="1" showInputMessage="1" showErrorMessage="1" promptTitle="Jlh Anak Usia (0-23 Bln)" prompt=" " sqref="G234">
      <formula1>0</formula1>
    </dataValidation>
    <dataValidation allowBlank="1" showInputMessage="1" showErrorMessage="1" promptTitle="Total Jumlah Penduduk" prompt="TERHITUNG SECARA OTOMATIS" sqref="G101"/>
    <dataValidation type="list" showInputMessage="1" showErrorMessage="1" promptTitle="Tersedia Apotik" prompt="0: Tidak Ada 1: Ada  " sqref="G193">
      <formula1>"0,1"</formula1>
    </dataValidation>
    <dataValidation type="decimal" operator="greaterThanOrEqual" allowBlank="1" showInputMessage="1" showErrorMessage="1" promptTitle="Jarak Puskesmat Inap Terdekat" prompt="(Meter)" sqref="G166">
      <formula1>0</formula1>
    </dataValidation>
    <dataValidation type="whole" operator="greaterThanOrEqual" allowBlank="1" showInputMessage="1" showErrorMessage="1" promptTitle="Jumlah Pekerjaan Perawat" prompt="Jumlah Pekerja Perawat Perempuan" sqref="G141">
      <formula1>0</formula1>
    </dataValidation>
    <dataValidation type="whole" operator="greaterThanOrEqual" allowBlank="1" showInputMessage="1" showErrorMessage="1" promptTitle="Waktu Tempuh" prompt="Diukur dari Kantor Desa atau Pusat Keramaian Menggunakan Kendaraan Bermotor" sqref="G159">
      <formula1>0</formula1>
    </dataValidation>
    <dataValidation type="decimal" operator="greaterThanOrEqual" allowBlank="1" showInputMessage="1" showErrorMessage="1" promptTitle="Jarak RS Bersalin Terdekat" prompt="(Meter)" sqref="G178">
      <formula1>0</formula1>
    </dataValidation>
    <dataValidation type="list" allowBlank="1" showInputMessage="1" showErrorMessage="1" promptTitle="Tambang diKelola Kel. Masyarakat" prompt="0: Tidak Ada 1: Ada" sqref="G90">
      <formula1>"0,1"</formula1>
    </dataValidation>
    <dataValidation allowBlank="1" showInputMessage="1" showErrorMessage="1" promptTitle="Persentase Bagi Hasil" prompt=" " sqref="G753"/>
    <dataValidation type="list" showInputMessage="1" showErrorMessage="1" promptTitle="Terdapat Biogas" prompt="Keterangan: 0 : Tidak Ada 1 : Ada" sqref="G599">
      <formula1>"0,1"</formula1>
    </dataValidation>
    <dataValidation type="whole" operator="greaterThanOrEqual" allowBlank="1" showInputMessage="1" showErrorMessage="1" promptTitle="Jumlah Tenaga Nakes Lainnya" prompt="Input Menggunakan Angka" sqref="G204">
      <formula1>0</formula1>
    </dataValidation>
    <dataValidation type="whole" operator="greaterThanOrEqual" allowBlank="1" showInputMessage="1" showErrorMessage="1" promptTitle="BPD dan Anggota" prompt="BPD dan Anggota Laki-Laki" sqref="G59">
      <formula1>0</formula1>
    </dataValidation>
    <dataValidation type="list" showInputMessage="1" showErrorMessage="1" errorTitle="Input Salah" error="Diisi angka 0 atau 1" promptTitle="Ketersediaan Bidan" prompt="0: Tidak Ada 1: Ada" sqref="G197">
      <formula1>"0,1"</formula1>
    </dataValidation>
    <dataValidation type="whole" operator="lessThanOrEqual" allowBlank="1" showInputMessage="1" showErrorMessage="1" promptTitle="Jlh Indikator Terpenuhi Bumil" prompt="TERHITUNG SECARA OTOMATIS" sqref="G253">
      <formula1>1000</formula1>
    </dataValidation>
    <dataValidation type="whole" operator="greaterThanOrEqual" allowBlank="1" showInputMessage="1" showErrorMessage="1" promptTitle="Bumil Miliki Jamban Layak" prompt=" " sqref="G250">
      <formula1>0</formula1>
    </dataValidation>
    <dataValidation type="whole" operator="greaterThanOrEqual" allowBlank="1" showInputMessage="1" showErrorMessage="1" promptTitle="Kepala Seksi Pelayanan" prompt="Kepala Seksi Pelayanan Laki-Laki" sqref="G55">
      <formula1>0</formula1>
    </dataValidation>
    <dataValidation type="decimal" operator="greaterThanOrEqual" allowBlank="1" showInputMessage="1" showErrorMessage="1" promptTitle="Jarak Sarkes Terdekat" prompt="Diukur dari Kantor Desa atau Pusat Keramaian" sqref="G154">
      <formula1>0</formula1>
    </dataValidation>
    <dataValidation allowBlank="1" showInputMessage="1" showErrorMessage="1" promptTitle="Jumlah Total Penduduk Tahun 2022" prompt=" " sqref="G100"/>
    <dataValidation type="whole" operator="greaterThanOrEqual" allowBlank="1" showInputMessage="1" showErrorMessage="1" promptTitle="Jumlah Pekerjaan Petani" prompt="Jumlah Pekerja Petani Perempuan" sqref="G120">
      <formula1>0</formula1>
    </dataValidation>
    <dataValidation type="whole" operator="greaterThanOrEqual" allowBlank="1" showInputMessage="1" showErrorMessage="1" promptTitle="Jumlah Pekerjaan Dokter" prompt="Jumlah Pekerja Dokter Laki-Laki" sqref="G137">
      <formula1>0</formula1>
    </dataValidation>
    <dataValidation type="whole" operator="greaterThanOrEqual" allowBlank="1" showInputMessage="1" showErrorMessage="1" promptTitle="Penduduk Berdasarkan Usia" prompt="65 Tahun ke Atas" sqref="G117">
      <formula1>0</formula1>
    </dataValidation>
    <dataValidation type="whole" operator="greaterThanOrEqual" allowBlank="1" showInputMessage="1" showErrorMessage="1" promptTitle="Penduduk Berdasarkan Usia" prompt="&lt;1 Tahun" sqref="G112">
      <formula1>0</formula1>
    </dataValidation>
    <dataValidation type="whole" operator="greaterThanOrEqual" allowBlank="1" showInputMessage="1" showErrorMessage="1" sqref="G720">
      <formula1>0</formula1>
    </dataValidation>
    <dataValidation type="list" showInputMessage="1" showErrorMessage="1" promptTitle="Tersedianya POS" prompt="Terdapat kantor pos / pos pembantu / rumah pos / pos keliling di Desa 0: Tidak Ada 1: Ada" sqref="G604">
      <formula1>"0,1"</formula1>
    </dataValidation>
    <dataValidation type="whole" operator="greaterThanOrEqual" allowBlank="1" showInputMessage="1" showErrorMessage="1" promptTitle="Frek Kejadian Bencana" prompt="Gunung Meletus (Kali/Tahun)" sqref="G709">
      <formula1>0</formula1>
    </dataValidation>
    <dataValidation type="whole" operator="greaterThanOrEqual" allowBlank="1" showInputMessage="1" showErrorMessage="1" promptTitle="Frek Kejadian Bencana" prompt="Angin Puyuh/ Puting Beliung/ Topan (Kali/Tahun)" sqref="G708">
      <formula1>0</formula1>
    </dataValidation>
    <dataValidation type="list" allowBlank="1" showInputMessage="1" showErrorMessage="1" promptTitle="Pendampingan Desa" prompt="0: Tidak Ada 1: Ada" sqref="G727">
      <formula1>"0,1"</formula1>
    </dataValidation>
    <dataValidation type="list" allowBlank="1" showInputMessage="1" showErrorMessage="1" promptTitle="P'dampingan Bidang Sosial Budaya" prompt="0: Tidak Ada 1: Ada" sqref="G734">
      <formula1>"0,1"</formula1>
    </dataValidation>
    <dataValidation type="whole" operator="greaterThanOrEqual" allowBlank="1" showInputMessage="1" showErrorMessage="1" promptTitle="Waktu Tempuh" prompt="Diukur dari Kantor Desa atau Pusat Keramaian Menggunakan Kendaraan Bermotor" sqref="G163">
      <formula1>0</formula1>
    </dataValidation>
    <dataValidation type="whole" operator="greaterThanOrEqual" allowBlank="1" showInputMessage="1" showErrorMessage="1" promptTitle="LPM dan Anggota" prompt="LPM dan Anggota Laki-Laki" sqref="G61">
      <formula1>0</formula1>
    </dataValidation>
    <dataValidation type="whole" operator="greaterThanOrEqual" allowBlank="1" showInputMessage="1" showErrorMessage="1" promptTitle="Bumil Mengalami Kunjungan KEK" prompt=" " sqref="G246">
      <formula1>0</formula1>
    </dataValidation>
    <dataValidation type="whole" operator="greaterThanOrEqual" allowBlank="1" showInputMessage="1" showErrorMessage="1" promptTitle="Jlh Guru BA" prompt=" " sqref="G326">
      <formula1>0</formula1>
    </dataValidation>
    <dataValidation type="whole" allowBlank="1" showInputMessage="1" showErrorMessage="1" promptTitle="Lama Pendampingan dari Luar" prompt=" " sqref="G738">
      <formula1>0</formula1>
      <formula2>13</formula2>
    </dataValidation>
    <dataValidation type="list" showInputMessage="1" showErrorMessage="1" promptTitle="Jasa Ekspedisi" prompt="Terdapat pelayanan jasa ekspedisi di Desa 0: Tidak Ada 1: Ada" sqref="G606">
      <formula1>"0,1"</formula1>
    </dataValidation>
    <dataValidation type="whole" operator="greaterThanOrEqual" allowBlank="1" showInputMessage="1" showErrorMessage="1" promptTitle="Kepala Urusan Keuangan" prompt="Kepala Urusan Keuangan Perempuan" sqref="G48">
      <formula1>0</formula1>
    </dataValidation>
    <dataValidation type="list" showInputMessage="1" showErrorMessage="1" promptTitle="Tersedia Rumah Sakit" prompt="0: Tidak Ada 1: Ada  " sqref="G157">
      <formula1>"0,1"</formula1>
    </dataValidation>
    <dataValidation type="whole" operator="greaterThanOrEqual" allowBlank="1" showInputMessage="1" showErrorMessage="1" promptTitle="TP. PKK Desa" prompt="TP. PKK Desa Perempuan" sqref="G64">
      <formula1>0</formula1>
    </dataValidation>
    <dataValidation type="list" allowBlank="1" showInputMessage="1" showErrorMessage="1" promptTitle="Jenis Tipologi Desa Kawasan" prompt="1 B'batasn Kawasn Hutan 2 B'ada dlm Kawasn Hutan 3 B'batasn Kawasn Tambang 4 B'ada dlm Kawasn Tambang 5 B'batasn Kawasn Pkebunan 6 B'ada dlm Kawasn Pkebunan 7 Kawasn Pmukiman 8 Kawasn Ptanian 9 Kawasn Pesisir pantai 10 Kawasn Industri 11 Kawasn Lainnya" sqref="G78">
      <formula1>"1, 2, 3,4,5,6,7,8,9,10,11"</formula1>
    </dataValidation>
    <dataValidation type="whole" operator="greaterThanOrEqual" allowBlank="1" showInputMessage="1" showErrorMessage="1" promptTitle="Kepala Dusun" prompt="Kepala Dusun Perempuan" sqref="G66">
      <formula1>0</formula1>
    </dataValidation>
    <dataValidation type="whole" operator="greaterThanOrEqual" allowBlank="1" showInputMessage="1" showErrorMessage="1" promptTitle="Total Kepala Keluarga Perempuan" prompt=" " sqref="G109">
      <formula1>0</formula1>
    </dataValidation>
    <dataValidation type="whole" operator="greaterThanOrEqual" allowBlank="1" showInputMessage="1" showErrorMessage="1" promptTitle="Jumlah Pekerjaan Buruh" prompt="Jumlah Pekerja Buruh Tani/ Nelayan Laki-Laki" sqref="G123">
      <formula1>0</formula1>
    </dataValidation>
    <dataValidation type="whole" operator="greaterThanOrEqual" allowBlank="1" showInputMessage="1" showErrorMessage="1" promptTitle="Kepala Seksi Kesejahteraan" prompt="Kepala Seksi Kesejahteraan Perempuan" sqref="G54">
      <formula1>0</formula1>
    </dataValidation>
    <dataValidation type="list" showInputMessage="1" showErrorMessage="1" promptTitle="Tdapat Bumdesa Jasa Penyewaan" prompt="Terdapat Bumdesa Jasa Penyewaan Bidang Sewa Sound System 0: Tidak Ada 1: Ada" sqref="G636">
      <formula1>"0,1"</formula1>
    </dataValidation>
    <dataValidation type="whole" operator="greaterThanOrEqual" allowBlank="1" showInputMessage="1" showErrorMessage="1" promptTitle="Jlh Fasilitas Lap Basket" prompt="(Unit)" sqref="G372">
      <formula1>0</formula1>
    </dataValidation>
    <dataValidation type="whole" operator="greaterThanOrEqual" allowBlank="1" showInputMessage="1" showErrorMessage="1" promptTitle="Jlh KPMD Aktif" prompt="(Orang)" sqref="G721">
      <formula1>0</formula1>
    </dataValidation>
    <dataValidation type="list" showInputMessage="1" showErrorMessage="1" promptTitle="Perlengkapan Keselamatan" prompt=" Terdapat fasilitas mitigasi bencana alam di Desa berupa perlengkapan keselamatan 0: Tidak Ada 1: Ada" sqref="G716">
      <formula1>"0,1"</formula1>
    </dataValidation>
    <dataValidation type="whole" operator="greaterThanOrEqual" allowBlank="1" showInputMessage="1" showErrorMessage="1" promptTitle="Jlh Tunarungu &lt;20thn Sekolah" prompt=" " sqref="G299">
      <formula1>0</formula1>
    </dataValidation>
    <dataValidation type="whole" operator="greaterThanOrEqual" allowBlank="1" showInputMessage="1" showErrorMessage="1" promptTitle="Kepala Seksi Kesejahteraan" prompt="Kepala Seksi Kesejahteraan Laki-Laki" sqref="G53">
      <formula1>0</formula1>
    </dataValidation>
    <dataValidation type="whole" operator="greaterThanOrEqual" allowBlank="1" showInputMessage="1" showErrorMessage="1" promptTitle="Jlh Usia SMP Putus/Tidak Sekolah" prompt=" " sqref="G310">
      <formula1>0</formula1>
    </dataValidation>
    <dataValidation type="whole" operator="greaterThanOrEqual" allowBlank="1" showInputMessage="1" showErrorMessage="1" promptTitle="Staf Petugas Desa " prompt="Staf Petugas Desa Perempuan" sqref="G58">
      <formula1>0</formula1>
    </dataValidation>
    <dataValidation type="list" showInputMessage="1" showErrorMessage="1" promptTitle="Kondisi Ruang Publik di Desa" prompt="Keterangan: 1 :Baik Terawat 2 : Kurang Terawat 3 : Tidak Terawat 4 : Tidak Ada Ruang Terbuka Publik" sqref="G339">
      <formula1>"1,2,3,4"</formula1>
    </dataValidation>
    <dataValidation type="list" allowBlank="1" showInputMessage="1" showErrorMessage="1" promptTitle="Produk laut" prompt="Terdapat produksi hasil tangkapan laut: 0 : Tidak Ada 1 : Ada" sqref="G569">
      <formula1>"0,1"</formula1>
    </dataValidation>
    <dataValidation type="whole" operator="greaterThanOrEqual" allowBlank="1" showInputMessage="1" showErrorMessage="1" promptTitle="Jlh Pst Kursus/Pelatihan Trampil" prompt=" " sqref="G329">
      <formula1>0</formula1>
    </dataValidation>
    <dataValidation type="whole" operator="greaterThanOrEqual" allowBlank="1" showInputMessage="1" showErrorMessage="1" promptTitle="Staf Petugas Desa" prompt="Staf Petugas Desa Laki-Laki" sqref="G57">
      <formula1>0</formula1>
    </dataValidation>
    <dataValidation type="list" allowBlank="1" showInputMessage="1" showErrorMessage="1" promptTitle="Kematian Balita di Desa" prompt="Keterangan 0 : Tidak Ada 1 : Ada" sqref="G223">
      <formula1>"0,1"</formula1>
    </dataValidation>
    <dataValidation type="whole" operator="greaterThanOrEqual" allowBlank="1" showInputMessage="1" showErrorMessage="1" promptTitle="TP. PKK Desa" prompt="TP. PKK Desa Laki-Laki" sqref="G63">
      <formula1>0</formula1>
    </dataValidation>
    <dataValidation type="whole" operator="greaterThanOrEqual" allowBlank="1" showInputMessage="1" showErrorMessage="1" promptTitle="Waktu Tempuh" prompt="Diukur dari Kantor Desa atau Pusat Keramaian Menggunakan Kendaraan Bermotor" sqref="G191">
      <formula1>0</formula1>
    </dataValidation>
    <dataValidation type="list" allowBlank="1" showInputMessage="1" showErrorMessage="1" promptTitle="Hutan diKelola Kel. Masyarakat" prompt="0: Tidak Ada 1: Ada" sqref="G84">
      <formula1>"0,1"</formula1>
    </dataValidation>
    <dataValidation type="list" showInputMessage="1" showErrorMessage="1" promptTitle="Pemberantasan Buta Aksara" prompt="Keterangan: 0 : Tidak Ada 1 : Ada" sqref="G331">
      <formula1>"0,1"</formula1>
    </dataValidation>
    <dataValidation allowBlank="1" showInputMessage="1" showErrorMessage="1" promptTitle="Nama Sekretaris Bumdesa" prompt=" " sqref="G680"/>
    <dataValidation allowBlank="1" showInputMessage="1" showErrorMessage="1" promptTitle="Sumber Pangan diKonsumsi" prompt="(Sebutkan)" sqref="G724"/>
    <dataValidation type="list" showInputMessage="1" showErrorMessage="1" promptTitle="Pencemaran Udara" prompt="Terjadi pencemaran udara 0: Tidak 1: Ya" sqref="G697">
      <formula1>"0,1"</formula1>
    </dataValidation>
    <dataValidation type="list" showInputMessage="1" showErrorMessage="1" promptTitle="Sumber air" prompt="Ketersediaan Sumber Air di Desa 1: Ya, Sepanjang Tahun 2: Ya, Kecuali Saat Tertentu Seperti Kemarau atau Kondisi Lainnya 3: Tidak Tersedia Sumber Air" sqref="G694">
      <formula1>"1,2,3"</formula1>
    </dataValidation>
    <dataValidation type="list" allowBlank="1" showInputMessage="1" showErrorMessage="1" promptTitle="Tersedia PLD" prompt="Ketersediaan pendamping Lokal Desa di Desa 0: Tidak Ada 1: Ada" sqref="G719">
      <formula1>"0,1"</formula1>
    </dataValidation>
    <dataValidation type="list" showInputMessage="1" showErrorMessage="1" promptTitle="Peringatan Dini Bencana" prompt="Terdapat fasilitas mitigasi bencana alam di Desa berupa  peringatan dini bencana 0: Tidak Ada 1: Ada" sqref="G714">
      <formula1>"0,1"</formula1>
    </dataValidation>
    <dataValidation type="list" showInputMessage="1" showErrorMessage="1" promptTitle="Pencemaran Air" prompt="Terjadi pencemaran air 0: Tidak 1: Ya" sqref="G695">
      <formula1>"0,1"</formula1>
    </dataValidation>
    <dataValidation type="list" showInputMessage="1" showErrorMessage="1" promptTitle="KUK" prompt="Terdapat fasilitas kredit berupa Kredit Usaha Kecil 0: Tidak Ada 1: Ada" sqref="G616">
      <formula1>"0,1"</formula1>
    </dataValidation>
    <dataValidation type="list" allowBlank="1" showInputMessage="1" showErrorMessage="1" promptTitle="Pendampingan Bidang Kesehatan" prompt="0: Tidak Ada 1: Ada" sqref="G733">
      <formula1>"0,1"</formula1>
    </dataValidation>
    <dataValidation type="whole" operator="greaterThanOrEqual" allowBlank="1" showInputMessage="1" showErrorMessage="1" promptTitle="Jlh KK yg Memiliki Rumah" prompt="Input Dengan Angka" sqref="G487">
      <formula1>0</formula1>
    </dataValidation>
    <dataValidation type="list" allowBlank="1" showInputMessage="1" showErrorMessage="1" promptTitle="Perdes Kesehatan &amp; Pendidikan" prompt="Terdapat Peraturan Desa tentang Kesehatan dan Pendidikan 0: Tidak Ada 1: Ada" sqref="G725:G726">
      <formula1>"0,1"</formula1>
    </dataValidation>
    <dataValidation type="whole" operator="greaterThanOrEqual" allowBlank="1" showInputMessage="1" showErrorMessage="1" promptTitle="Kepala Kaur TU &amp; Umum" prompt="Kepala Urusan Tata Usaha dan Umum Perempuan" sqref="G46">
      <formula1>0</formula1>
    </dataValidation>
    <dataValidation type="whole" operator="greaterThanOrEqual" allowBlank="1" showInputMessage="1" showErrorMessage="1" promptTitle="Waktu Tempuh" prompt="Diukur dari Kantor Desa atau Pusat Keramaian Menggunakan Kendaraan Bermotor" sqref="G171">
      <formula1>0</formula1>
    </dataValidation>
    <dataValidation type="whole" operator="greaterThanOrEqual" allowBlank="1" showInputMessage="1" showErrorMessage="1" promptTitle="Kepala Seksi Pemerintahan" prompt="Kepala Seksi Pemerintahan Laki-Laki" sqref="G51">
      <formula1>0</formula1>
    </dataValidation>
    <dataValidation type="whole" operator="greaterThanOrEqual" allowBlank="1" showInputMessage="1" showErrorMessage="1" promptTitle="Kepala Urusan Perencanaan" prompt="Kepala Urusan Perencanaan Perempuan" sqref="G50">
      <formula1>0</formula1>
    </dataValidation>
    <dataValidation type="list" allowBlank="1" showInputMessage="1" showErrorMessage="1" promptTitle="Pendidikan Terakhir Plt/Sekdes" prompt="0. Tidak Pernah Sekolah 1. Tamat S3 2. Tamat S2 3. Tamat S1/DIV 4. Tamat Akademi DIII 5. Tamat SLTA/ Sederajat 6. Tamat SLTP/ Sederajat 7. Tamat SD/ Sederajat 8. Tidak Tamat SD/sederajat" sqref="G41">
      <formula1>"0,1, 2, 3, 4, 5,6,7,8"</formula1>
    </dataValidation>
    <dataValidation type="list" showInputMessage="1" showErrorMessage="1" promptTitle="Tdapat Bumdesa Perantara" prompt="Terdapat Bumdesa Perantara Bidang Photo Copy 0: Tidak Ada 1: Ada" sqref="G660">
      <formula1>"0,1"</formula1>
    </dataValidation>
    <dataValidation type="list" showInputMessage="1" showErrorMessage="1" promptTitle="Terdapat Kelompok Seni adat?" prompt="Keterangan: 0 : Tidak Ada 1 : Ada" sqref="G394">
      <formula1>"0,1"</formula1>
    </dataValidation>
    <dataValidation type="list" showInputMessage="1" showErrorMessage="1" promptTitle="Tdpt Insiatif Warga Siskamling" prompt="Keterangan: 0 : Tidak Ada 1 : Ada" sqref="G404">
      <formula1>"0,1"</formula1>
    </dataValidation>
    <dataValidation type="list" showInputMessage="1" showErrorMessage="1" promptTitle="Kantor Bumdesa Bersama di desa" prompt="Terdapat Kantor Bumdes Bersama di Desa 0: Tidak Ada 1: Ada" sqref="G626">
      <formula1>"0,1"</formula1>
    </dataValidation>
    <dataValidation allowBlank="1" showInputMessage="1" showErrorMessage="1" promptTitle="Nomor Peraturan Pembentuk" prompt="  " sqref="G751"/>
    <dataValidation type="whole" operator="greaterThanOrEqual" allowBlank="1" showInputMessage="1" showErrorMessage="1" promptTitle="Jlh KK BAB Jamban Sendiri" prompt="Input dengan angka" sqref="G518">
      <formula1>0</formula1>
    </dataValidation>
    <dataValidation type="whole" operator="greaterThanOrEqual" allowBlank="1" showInputMessage="1" showErrorMessage="1" promptTitle="Jlh Mikro kecil-Peternakan" prompt="Input Menggunakan Angka" sqref="G575">
      <formula1>0</formula1>
    </dataValidation>
    <dataValidation type="whole" operator="greaterThanOrEqual" allowBlank="1" showInputMessage="1" showErrorMessage="1" promptTitle="Jlh Mayoritas alat P'tanian Desa" prompt="Input Menggunakan Angka" sqref="G582">
      <formula1>0</formula1>
    </dataValidation>
    <dataValidation type="whole" operator="greaterThanOrEqual" allowBlank="1" showInputMessage="1" showErrorMessage="1" promptTitle="Jlh KK Manfaatkn Energi Angin" prompt=" " sqref="G530">
      <formula1>0</formula1>
    </dataValidation>
    <dataValidation type="whole" operator="greaterThanOrEqual" allowBlank="1" showInputMessage="1" showErrorMessage="1" promptTitle="Waktu Tempuh Hotel/Inap T'dekat" prompt="(Menit)" sqref="G598">
      <formula1>0</formula1>
    </dataValidation>
    <dataValidation type="list" showInputMessage="1" showErrorMessage="1" promptTitle="Tdapat Bumdesa Keuangan" prompt="Terdapat Bumdesa Keuangan Bidang BRI Link  0: Tidak Ada 1: Ada" sqref="G650">
      <formula1>"0,1"</formula1>
    </dataValidation>
    <dataValidation type="list" showInputMessage="1" showErrorMessage="1" promptTitle="Kerjasama Pihak Perguruan Tinggi" prompt="0: Tidak Ada 1: Ada" sqref="G770">
      <formula1>"0,1"</formula1>
    </dataValidation>
    <dataValidation type="whole" operator="greaterThanOrEqual" allowBlank="1" showInputMessage="1" showErrorMessage="1" sqref="G839:G856">
      <formula1>0</formula1>
    </dataValidation>
    <dataValidation allowBlank="1" showInputMessage="1" showErrorMessage="1" promptTitle="Jenis Program Kerja Lainnya" prompt=" " sqref="G793"/>
    <dataValidation allowBlank="1" showInputMessage="1" showErrorMessage="1" promptTitle="Unit Usaha yg dilakukan" prompt=" " sqref="G788"/>
    <dataValidation allowBlank="1" showInputMessage="1" showErrorMessage="1" promptTitle="Dasar Pembentuk BKAD" prompt=" " sqref="G786"/>
    <dataValidation type="whole" operator="greaterThanOrEqual" allowBlank="1" showInputMessage="1" showErrorMessage="1" promptTitle="PAD Tahun 2021" prompt=" " sqref="G798">
      <formula1>0</formula1>
    </dataValidation>
    <dataValidation type="list" showInputMessage="1" showErrorMessage="1" promptTitle="Info APBDes (Musdes)" prompt="0: Tidak 1: Ya" sqref="G821">
      <formula1>"0,1"</formula1>
    </dataValidation>
    <dataValidation type="whole" operator="greaterThanOrEqual" allowBlank="1" showInputMessage="1" showErrorMessage="1" promptTitle="Jumlah Kepala Keluarga Miskin" prompt=" " sqref="G110">
      <formula1>0</formula1>
    </dataValidation>
    <dataValidation type="whole" operator="greaterThanOrEqual" allowBlank="1" showInputMessage="1" showErrorMessage="1" promptTitle="Konseling" prompt="Jlh Ortu/P'asuh Laki Ikut Konseling" sqref="G262">
      <formula1>0</formula1>
    </dataValidation>
    <dataValidation type="list" showInputMessage="1" showErrorMessage="1" promptTitle="Kerjasama Desa 1 Kecamatan" prompt="Terdapat Kerjasama Desa dalam 1 Kecamatan 0: Tidak Ada 1: Ada" sqref="G747">
      <formula1>"0,1"</formula1>
    </dataValidation>
    <dataValidation allowBlank="1" showInputMessage="1" showErrorMessage="1" promptTitle="Terdapat Bangunan Desa Lainnya" prompt="Sebutkan" sqref="G813"/>
    <dataValidation type="whole" operator="greaterThanOrEqual" allowBlank="1" showInputMessage="1" showErrorMessage="1" sqref="G886:G893">
      <formula1>0</formula1>
    </dataValidation>
    <dataValidation type="list" showInputMessage="1" showErrorMessage="1" promptTitle="Kerjasama Desa Eks PNPM" prompt="Terdapat Kerjasama Desa Eks PNPM 0: Tidak Ada 1: Ada" sqref="G783">
      <formula1>"0,1"</formula1>
    </dataValidation>
    <dataValidation type="whole" operator="greaterThanOrEqual" allowBlank="1" showInputMessage="1" showErrorMessage="1" promptTitle="Wkt Tempuh Ktr Desa ke Ktr Camat" prompt="(Menit)" sqref="G896">
      <formula1>0</formula1>
    </dataValidation>
    <dataValidation type="whole" operator="greaterThanOrEqual" allowBlank="1" showInputMessage="1" showErrorMessage="1" promptTitle="Waktu Tempuh" prompt="Biaya yang dikeluarkan untuk Transportasi Dari kantor Desa Ke Ke Kantor Bupati/Walikota" sqref="G897">
      <formula1>0</formula1>
    </dataValidation>
    <dataValidation type="list" allowBlank="1" showInputMessage="1" showErrorMessage="1" promptTitle="Partisipasi Warga di Posyandu" prompt="0: Tidak Aktif 1: Aktif" sqref="G214">
      <formula1>"0,1"</formula1>
    </dataValidation>
    <dataValidation operator="greaterThanOrEqual" allowBlank="1" showInputMessage="1" showErrorMessage="1" promptTitle="No Telp Plt/ Kades" prompt="No Telp/ HP Aktif" sqref="G32"/>
    <dataValidation type="whole" operator="greaterThanOrEqual" allowBlank="1" showInputMessage="1" showErrorMessage="1" promptTitle="Jlh Anak 0-2 Thn Akses MinumAman" prompt=" " sqref="G267">
      <formula1>0</formula1>
    </dataValidation>
    <dataValidation type="whole" operator="greaterThanOrEqual" allowBlank="1" showInputMessage="1" showErrorMessage="1" promptTitle="Jarak Pos PAUD T'dekat" prompt=" " sqref="G315">
      <formula1>0</formula1>
    </dataValidation>
    <dataValidation type="whole" operator="greaterThanOrEqual" allowBlank="1" showInputMessage="1" showErrorMessage="1" promptTitle="Total Tenaga Kerja Bumdes" prompt=" " sqref="G677">
      <formula1>0</formula1>
    </dataValidation>
    <dataValidation type="list" showInputMessage="1" showErrorMessage="1" promptTitle="Penyelesaian konflik" prompt="Keterangan: 0 : Tidak 1 : Ya" sqref="G421">
      <formula1>"0,1"</formula1>
    </dataValidation>
    <dataValidation type="whole" operator="greaterThanOrEqual" allowBlank="1" showInputMessage="1" showErrorMessage="1" promptTitle="Jlh KK Manfaatkn Energi Gas" prompt=" " sqref="G532">
      <formula1>0</formula1>
    </dataValidation>
    <dataValidation type="list" allowBlank="1" showInputMessage="1" showErrorMessage="1" promptTitle="Perubahan Produk Pertanian" prompt="Perubahan produk komoditi pertanian 0: Ya, Terdapat Penurunan 1: Ya, Terdapat Peningkatan" sqref="G567">
      <formula1>"0,1"</formula1>
    </dataValidation>
    <dataValidation type="list" showInputMessage="1" showErrorMessage="1" promptTitle="Tdpt Lembaga/Organisasi Wanita?" prompt="Keterangan: 0 : Tidak Ada 1 : Ada" sqref="G358">
      <formula1>"0,1"</formula1>
    </dataValidation>
    <dataValidation allowBlank="1" showInputMessage="1" showErrorMessage="1" promptTitle="Sarana informasi lainnya" prompt="(sebutkan)" sqref="G557"/>
    <dataValidation type="list" showInputMessage="1" showErrorMessage="1" promptTitle="Terdapat Wihara" prompt="Keterangan: 0 : Tidak Ada 1 : Ada" sqref="G390">
      <formula1>"0,1"</formula1>
    </dataValidation>
    <dataValidation type="list" allowBlank="1" showInputMessage="1" showErrorMessage="1" promptTitle="Jenis Kelamin Informan" prompt="1. Laki- Laki 2. Perempuan" sqref="G16">
      <formula1>"1, 2"</formula1>
    </dataValidation>
    <dataValidation type="list" showInputMessage="1" showErrorMessage="1" promptTitle="Tersedia Rumah Bersalin" prompt="0: Tidak Ada 1: Ada  " sqref="G177">
      <formula1>"0,1"</formula1>
    </dataValidation>
    <dataValidation type="decimal" operator="greaterThanOrEqual" allowBlank="1" showInputMessage="1" showErrorMessage="1" promptTitle="Jarak Prakter Dokter Terdekat" prompt="(Meter)" sqref="G186">
      <formula1>0</formula1>
    </dataValidation>
    <dataValidation allowBlank="1" showInputMessage="1" showErrorMessage="1" promptTitle="Koordinat Desa Longitude (BB/BT)" prompt="Dapat di Cek Melalui: www.latlong.net atau  Foto Geotagging" sqref="G26"/>
    <dataValidation type="whole" operator="greaterThanOrEqual" allowBlank="1" showInputMessage="1" showErrorMessage="1" promptTitle="Jumlah Pekerjaan Buruh" prompt="Jumlah Pekerja Buruh/ Nelayan Perempuan" sqref="G124">
      <formula1>0</formula1>
    </dataValidation>
    <dataValidation type="whole" operator="greaterThanOrEqual" allowBlank="1" showInputMessage="1" showErrorMessage="1" promptTitle="Ketua RT" prompt="Ketua RT Laki-Laki" sqref="G69">
      <formula1>0</formula1>
    </dataValidation>
    <dataValidation type="whole" operator="greaterThanOrEqual" allowBlank="1" showInputMessage="1" showErrorMessage="1" promptTitle="Kepala Seksi Pelayanan" prompt="Kepala Seksi Pelayanan Perempuan" sqref="G56">
      <formula1>0</formula1>
    </dataValidation>
    <dataValidation type="whole" operator="greaterThanOrEqual" allowBlank="1" showInputMessage="1" showErrorMessage="1" promptTitle="Jumlah Pekerjaan Perawat" prompt="Jumlah Pekerja Perawat Laki-Laki" sqref="G140">
      <formula1>0</formula1>
    </dataValidation>
    <dataValidation type="decimal" operator="greaterThanOrEqual" allowBlank="1" showInputMessage="1" showErrorMessage="1" promptTitle="Jarak Rumah Sakit Terdekat" prompt="(Meter)" sqref="G158">
      <formula1>0</formula1>
    </dataValidation>
    <dataValidation type="list" allowBlank="1" showInputMessage="1" showErrorMessage="1" promptTitle="Pendidikan T'akhir Plt/ Kades" prompt="0. Tidak Pernah Sekolah 1. Tamat S3 2. Tamat S2 3. Tamat S1/DIV 4. Tamat Akademi DIII 5. Tamat SLTA/ Sederajat 6. Tamat SLTP/ Sederajat 7. Tamat SD/ Sederajat 8. Tidak Tamat SD/sederajat" sqref="G39">
      <formula1>"0,1, 2, 3, 4, 5,6,7,8"</formula1>
    </dataValidation>
    <dataValidation type="list" allowBlank="1" showInputMessage="1" showErrorMessage="1" promptTitle="T'dapat Pihak Pengelola Pkebunan" prompt="0: Tidak Ada 1: Ada" sqref="G92">
      <formula1>"0,1"</formula1>
    </dataValidation>
    <dataValidation type="whole" operator="greaterThanOrEqual" allowBlank="1" showInputMessage="1" showErrorMessage="1" promptTitle="Jumlah Kematian Bayi (0-12 bln)" prompt=" " sqref="G226">
      <formula1>0</formula1>
    </dataValidation>
    <dataValidation type="whole" operator="greaterThanOrEqual" allowBlank="1" showInputMessage="1" showErrorMessage="1" promptTitle="Jlh Anak 0-2 Thn Akte lahir" prompt=" " sqref="G270">
      <formula1>0</formula1>
    </dataValidation>
    <dataValidation type="whole" operator="greaterThanOrEqual" allowBlank="1" showInputMessage="1" showErrorMessage="1" promptTitle="Jumlah Penduduk Pergi Tahun 2022" prompt="Input Menggunakan Angka" sqref="G105">
      <formula1>0</formula1>
    </dataValidation>
    <dataValidation type="whole" operator="greaterThanOrEqual" allowBlank="1" showInputMessage="1" showErrorMessage="1" promptTitle="Ketua RT" prompt="Ketua RT Perempuan" sqref="G70">
      <formula1>0</formula1>
    </dataValidation>
    <dataValidation allowBlank="1" showInputMessage="1" showErrorMessage="1" prompt="Nama Akun Twitter Desa" sqref="G37"/>
    <dataValidation allowBlank="1" showInputMessage="1" showErrorMessage="1" promptTitle="Nama Petugas yang Mendata IDM" prompt=" " sqref="G6"/>
    <dataValidation type="list" showInputMessage="1" showErrorMessage="1" promptTitle="Tdapat Bumdesa Perdagangan" prompt="Terdapat Bumdesa Perdagangan Bidang Perkebunan 0: Tidak Ada 1: Ada" sqref="G641">
      <formula1>"0,1"</formula1>
    </dataValidation>
    <dataValidation type="list" showInputMessage="1" showErrorMessage="1" promptTitle="Terdapat Litang/ Kelenteng" prompt="Keterangan: 0 : Tidak Ada 1 : Ada" sqref="G392">
      <formula1>"0,1"</formula1>
    </dataValidation>
    <dataValidation type="whole" operator="greaterThanOrEqual" allowBlank="1" showInputMessage="1" showErrorMessage="1" promptTitle="Jlh SMP/MTs di Desa" prompt=" " sqref="G287">
      <formula1>0</formula1>
    </dataValidation>
    <dataValidation allowBlank="1" showInputMessage="1" showErrorMessage="1" promptTitle="Koordinat Desa Latitude (LU/LS)" prompt="Dapat di Cek Melalui: www.latlong.net atau  Foto Geotagging" sqref="G25"/>
    <dataValidation type="whole" operator="greaterThanOrEqual" allowBlank="1" showInputMessage="1" showErrorMessage="1" promptTitle="Jarak TK T'dekat" prompt=" " sqref="G318">
      <formula1>0</formula1>
    </dataValidation>
    <dataValidation type="list" allowBlank="1" showInputMessage="1" showErrorMessage="1" promptTitle="ada tidaknya Musyawarah Desa" prompt="Keterangan: 0 : Tidak Ada 1 : Ada" sqref="G363">
      <formula1>"0,1"</formula1>
    </dataValidation>
    <dataValidation type="list" showInputMessage="1" showErrorMessage="1" promptTitle="Tdapat Bumdesa Keuangan" prompt="Terdapat Bumdesa Keuangan 0: Tidak Ada 1: Ada" sqref="G646">
      <formula1>"0,1"</formula1>
    </dataValidation>
    <dataValidation type="list" showInputMessage="1" showErrorMessage="1" promptTitle="Adanya Warga Beragama Buddha" prompt="Keterangan: 0 : Tidak Ada 1 : Ada" sqref="G382">
      <formula1>"0,1"</formula1>
    </dataValidation>
    <dataValidation type="list" showInputMessage="1" showErrorMessage="1" promptTitle="Tdapat Bumdesa Bid Air Bersih" prompt="Terdapat Bumdesa Bisinis Sosial bidang Air Bersih 0: Tidak Ada 1: Ada" sqref="G629">
      <formula1>"0,1"</formula1>
    </dataValidation>
    <dataValidation type="whole" operator="greaterThanOrEqual" allowBlank="1" showInputMessage="1" showErrorMessage="1" promptTitle="Jarak Bank Swasta Terdekat" prompt="(Meter)" sqref="G612">
      <formula1>0</formula1>
    </dataValidation>
    <dataValidation type="whole" operator="greaterThanOrEqual" allowBlank="1" showInputMessage="1" showErrorMessage="1" promptTitle="Jlh Kejadian Konfik" prompt="Antara Kelompok Masyarakat dengan Aparat Keamanan (Kasus)" sqref="G408">
      <formula1>0</formula1>
    </dataValidation>
    <dataValidation allowBlank="1" showInputMessage="1" showErrorMessage="1" promptTitle="Jenis Konflik" prompt="Jenis Konflik Lainnya, Sebutkan" sqref="G414"/>
    <dataValidation type="list" showInputMessage="1" showErrorMessage="1" promptTitle="Sumber Air untuk Mandi dan Cuci" prompt="Air Sungai/ Danau/ Kolam Keterangan 0 : Tidak 1 : Ya" sqref="G512">
      <formula1>"0,1"</formula1>
    </dataValidation>
    <dataValidation type="list" showInputMessage="1" showErrorMessage="1" promptTitle="Ada Tidaknya Konflik di Desa" prompt="Keterangan: 0 : Tidak Ada 1 : Ada" sqref="G405">
      <formula1>"0,1"</formula1>
    </dataValidation>
    <dataValidation type="whole" operator="greaterThanOrEqual" allowBlank="1" showInputMessage="1" showErrorMessage="1" promptTitle="Jlh Pasar Permanen" prompt="(Unit)" sqref="G590">
      <formula1>0</formula1>
    </dataValidation>
    <dataValidation type="list" allowBlank="1" showInputMessage="1" showErrorMessage="1" promptTitle="Pdampingan Pberdayaan Masyarakat" prompt="0: Tidak Ada 1: Ada" sqref="G736">
      <formula1>"0,1"</formula1>
    </dataValidation>
    <dataValidation allowBlank="1" showInputMessage="1" showErrorMessage="1" promptTitle="Nama Bendahara Bumdesa" prompt=" " sqref="G681"/>
    <dataValidation type="list" showInputMessage="1" showErrorMessage="1" promptTitle="Kerjasama Dengan Pihak LSM" prompt="0: Tidak Ada 1: Ada" sqref="G769">
      <formula1>"0,1"</formula1>
    </dataValidation>
    <dataValidation type="list" allowBlank="1" showInputMessage="1" showErrorMessage="1" promptTitle="Dampak Pencemaran" prompt="Dampak Pencemaran Lingkungan yang dirasakan 0: Tidak Mempengaruhi Kesehatan 1: Menyebabkan Gangguan Kesehatan Ringan 2: Menimbulkan Penyakit/ Infeksi 3: Menimbulkan Kematian" sqref="G698">
      <formula1>"0,1,2,3"</formula1>
    </dataValidation>
    <dataValidation allowBlank="1" showInputMessage="1" showErrorMessage="1" promptTitle="Pendampingan dari Luar" prompt="0: Tidak Ada 1: BUMN 2: Perguruan Tinggi 3: Swasta 4: LSM 5: Lainnya" sqref="G728"/>
    <dataValidation type="list" allowBlank="1" showInputMessage="1" showErrorMessage="1" promptTitle="Bidang Kerjasama Bumdes Pihak 3" prompt="0: Tidak Ada 1: Kehutanan 2: Pertambangan 3: Perkebunan 4: Pertanian 5: Ekonomi 6: Pemberdayaan Masyarakat 7: Lainnya" sqref="G774">
      <formula1>"0,1,2,3,4,5,6,7"</formula1>
    </dataValidation>
    <dataValidation type="list" showInputMessage="1" showErrorMessage="1" promptTitle="Penampungan Sampah Sementara" prompt="Keterangan: 0 : Tidak Ada 1 : Ada" sqref="G523">
      <formula1>"0,1"</formula1>
    </dataValidation>
    <dataValidation type="list" showInputMessage="1" showErrorMessage="1" promptTitle="Desa Ikutserta Bumdesa Bersama" prompt="Terdapat Bumdes Bersama di Desa 0: Tidak Ada 1: Ada" sqref="G624">
      <formula1>"0,1"</formula1>
    </dataValidation>
    <dataValidation type="whole" operator="greaterThanOrEqual" allowBlank="1" showInputMessage="1" showErrorMessage="1" promptTitle="Jlh Tunagrahita" prompt=" " sqref="G444:G445">
      <formula1>0</formula1>
    </dataValidation>
    <dataValidation type="whole" operator="greaterThanOrEqual" allowBlank="1" showInputMessage="1" showErrorMessage="1" promptTitle="Jlh Frek Lemb/Kel/Orgn U Ternak" prompt="(Kali/Thn)" sqref="G355">
      <formula1>0</formula1>
    </dataValidation>
    <dataValidation type="list" showInputMessage="1" showErrorMessage="1" promptTitle="Pemanfaatan BPJS" prompt="Keterangan: 0: Tidak Ada 1: Ya, Sebagian Besar 2: Ya, Sebagian Kecil " sqref="G218">
      <formula1>"0,1,2"</formula1>
    </dataValidation>
    <dataValidation type="list" showInputMessage="1" showErrorMessage="1" promptTitle="Tdpt Puskesmas Tanpa Rawat Ina" prompt="0: Tidak Ada 1: Ada " sqref="G169">
      <formula1>"0,1"</formula1>
    </dataValidation>
    <dataValidation type="whole" operator="greaterThanOrEqual" allowBlank="1" showInputMessage="1" showErrorMessage="1" promptTitle="Jumlah Pekerjaan Polri" prompt="Jumlah Pekerja Polri Laki-Laki" sqref="G135">
      <formula1>0</formula1>
    </dataValidation>
    <dataValidation type="whole" operator="greaterThanOrEqual" allowBlank="1" showInputMessage="1" showErrorMessage="1" promptTitle="Jlh Anak Ukur Tinggi 2x/Thn" prompt=" " sqref="G261">
      <formula1>0</formula1>
    </dataValidation>
    <dataValidation type="list" allowBlank="1" showInputMessage="1" showErrorMessage="1" promptTitle="Kerjasama Desa" prompt="0: Tidak Ada Kerjasama 1: Kerjasama Antar Desa Dalam Satu Kecamatan 2: Kerjasama Antar Desa Diluar Kecamatan 3: Kerjasama Desa/BUMDes Dengan Pihak Ketiga 4: Kerjasama Antar Desa (Eks PNPM)" sqref="G745">
      <formula1>"0,1,2,3,4"</formula1>
    </dataValidation>
    <dataValidation type="whole" operator="greaterThanOrEqual" allowBlank="1" showInputMessage="1" showErrorMessage="1" promptTitle="Lain-lain Tahun 2021" prompt=" " sqref="G808">
      <formula1>0</formula1>
    </dataValidation>
    <dataValidation allowBlank="1" showInputMessage="1" showErrorMessage="1" promptTitle="Pengguna bagi hasil lainnya" prompt=" " sqref="G765"/>
    <dataValidation type="list" allowBlank="1" showInputMessage="1" showErrorMessage="1" promptTitle="Info APBDes (Lainnya)" prompt="0: Tidak 1: Ya" sqref="G823">
      <formula1>"0,1"</formula1>
    </dataValidation>
    <dataValidation type="list" allowBlank="1" showInputMessage="1" showErrorMessage="1" promptTitle="Terdapat Pasar Desa Lainnya" prompt="Sebutkan" sqref="G817">
      <formula1>"0,1"</formula1>
    </dataValidation>
    <dataValidation type="decimal" operator="greaterThanOrEqual" allowBlank="1" showInputMessage="1" showErrorMessage="1" prompt="Jarak Diukur dari Kantor Desa ke Kantor Bupati/ Walikota" sqref="G898">
      <formula1>0</formula1>
    </dataValidation>
    <dataValidation type="whole" operator="greaterThanOrEqual" allowBlank="1" showInputMessage="1" showErrorMessage="1" promptTitle="Jlh Tunalaras" prompt=" " sqref="G450:G451">
      <formula1>0</formula1>
    </dataValidation>
    <dataValidation type="list" allowBlank="1" showInputMessage="1" showErrorMessage="1" promptTitle="Terdapat Pasar Pelelangan Ikan" prompt="0: Tidak Ada 1: Ada" sqref="G815">
      <formula1>"0,1"</formula1>
    </dataValidation>
    <dataValidation type="list" showInputMessage="1" showErrorMessage="1" promptTitle="Tdapat Bumdesa Perantara" prompt="Terdapat Bumdesa Perantara Bidang Perbengkelan 0: Tidak Ada 1: Ada" sqref="G657">
      <formula1>"0,1"</formula1>
    </dataValidation>
    <dataValidation type="whole" operator="greaterThanOrEqual" allowBlank="1" showInputMessage="1" showErrorMessage="1" promptTitle="Jlh Kejadian Konfik" prompt="Antar Kelompok Masyarakat (Kasus)" sqref="G413">
      <formula1>0</formula1>
    </dataValidation>
    <dataValidation type="whole" operator="greaterThanOrEqual" allowBlank="1" showInputMessage="1" showErrorMessage="1" promptTitle="Jlh SMU/MA/SMK di Desa" prompt=" " sqref="G291">
      <formula1>0</formula1>
    </dataValidation>
    <dataValidation type="list" allowBlank="1" showInputMessage="1" showErrorMessage="1" promptTitle="Terdapat Kantor Desa" prompt="0. Tidak Ada Kantor Desa 1. Ada, Diwilayah Desa 2. Ada, Diluar Wilayah Desa " sqref="G28">
      <formula1>"0,1,2"</formula1>
    </dataValidation>
    <dataValidation type="list" showInputMessage="1" showErrorMessage="1" promptTitle="Ada Tidaknya" prompt="Keterangan: 0 : Tidak Ada 1 : Ada" sqref="G334">
      <formula1>"0,1"</formula1>
    </dataValidation>
    <dataValidation type="decimal" operator="greaterThanOrEqual" allowBlank="1" showInputMessage="1" showErrorMessage="1" promptTitle="Jarak Penginapan/Hotel T'dekat" prompt="(Meter)" sqref="G597">
      <formula1>0</formula1>
    </dataValidation>
    <dataValidation type="list" showInputMessage="1" showErrorMessage="1" promptTitle="Mayoritas Agama?" prompt="Keterangan: 1 : Islam 2 : Kristen 3 : Katolik 4 : Budha 5 : Hindu 6 : Konghucu 7 : Lainnya" sqref="G393">
      <formula1>"1,2,3,4,5,6,7"</formula1>
    </dataValidation>
    <dataValidation type="list" showInputMessage="1" showErrorMessage="1" promptTitle="Pencemaran Tanah" prompt="Terjadi pencemaran tanah 0: Tidak 1: Ya" sqref="G696">
      <formula1>"0,1"</formula1>
    </dataValidation>
    <dataValidation type="list" showInputMessage="1" showErrorMessage="1" promptTitle="Perubahan penggunaan lahan" prompt="Terdapat perubahan penggunaan lahan dari sektor pertanian menjadi non-pertanian 0: Tidak Ada 1: Ada" sqref="G701">
      <formula1>"0,1"</formula1>
    </dataValidation>
    <dataValidation type="decimal" operator="greaterThanOrEqual" allowBlank="1" showInputMessage="1" showErrorMessage="1" promptTitle="Jarak SMP/MTs T'dekat" prompt=" " sqref="G289">
      <formula1>0</formula1>
    </dataValidation>
    <dataValidation allowBlank="1" showInputMessage="1" showErrorMessage="1" promptTitle="Alamat Kantor Desa" prompt="Alamat Lengkap Kantor Desa" sqref="G27"/>
    <dataValidation type="whole" operator="greaterThanOrEqual" allowBlank="1" showInputMessage="1" showErrorMessage="1" promptTitle="Waktu Tempuh SMU/MA/SMK T'dekat" prompt=" " sqref="G294">
      <formula1>0</formula1>
    </dataValidation>
    <dataValidation type="whole" operator="lessThanOrEqual" allowBlank="1" showInputMessage="1" showErrorMessage="1" promptTitle="Tingkat Konvergensi Anak" prompt="TERHITUNG SECARA OTOMATIS" sqref="G277">
      <formula1>10000</formula1>
    </dataValidation>
    <dataValidation type="list" showInputMessage="1" showErrorMessage="1" promptTitle="Adanya Warga Beragama Hindu" prompt="Keterangan: 0 : Tidak Ada 1 : Ada" sqref="G383">
      <formula1>"0,1"</formula1>
    </dataValidation>
    <dataValidation type="whole" operator="greaterThanOrEqual" allowBlank="1" showInputMessage="1" showErrorMessage="1" sqref="G578">
      <formula1>0</formula1>
    </dataValidation>
    <dataValidation type="list" showInputMessage="1" showErrorMessage="1" promptTitle="Sinyal" prompt="Sinyal telepon seluler / handphone di Desa 1: Sinyak Kuat 2: Sinyal Lemah 0: Tidak Ada Sinyal" sqref="G543">
      <formula1>"0,1,2"</formula1>
    </dataValidation>
    <dataValidation type="whole" operator="greaterThanOrEqual" allowBlank="1" showInputMessage="1" showErrorMessage="1" promptTitle="Jumlah KK Sumber Listrik PLN" prompt=" " sqref="G526">
      <formula1>0</formula1>
    </dataValidation>
    <dataValidation type="whole" operator="greaterThanOrEqual" allowBlank="1" showInputMessage="1" showErrorMessage="1" promptTitle="Jlh Kejadian Konfik" prompt="Antar Kelompok Masyarakat (Kasus)" sqref="G406">
      <formula1>0</formula1>
    </dataValidation>
    <dataValidation type="list" showInputMessage="1" showErrorMessage="1" promptTitle="Tidak ada Mediator?" prompt="Keterangan: 0 : Tidak 1 : Ya" sqref="G428">
      <formula1>"0,1"</formula1>
    </dataValidation>
    <dataValidation type="whole" operator="greaterThanOrEqual" allowBlank="1" showInputMessage="1" showErrorMessage="1" promptTitle="Jlh Mikro kecil-Perikanan" prompt="Input Menggunakan Angka" sqref="G573">
      <formula1>0</formula1>
    </dataValidation>
    <dataValidation type="whole" operator="greaterThanOrEqual" allowBlank="1" showInputMessage="1" showErrorMessage="1" promptTitle="Jlh Anak Usia &gt;2-6 Thn Aktf PAUD" prompt=" " sqref="G280">
      <formula1>0</formula1>
    </dataValidation>
    <dataValidation type="whole" operator="greaterThanOrEqual" allowBlank="1" showInputMessage="1" showErrorMessage="1" promptTitle="Jumlah Penduduk Pendatang TA2022" prompt="Input Menggunakan Angka" sqref="G104">
      <formula1>0</formula1>
    </dataValidation>
    <dataValidation type="list" showInputMessage="1" showErrorMessage="1" promptTitle="Tdpt Lembaga/Organisasi Lainnya?" prompt="Keterangan: 0 : Tidak Ada 1 : Ada" sqref="G360">
      <formula1>"0,1"</formula1>
    </dataValidation>
    <dataValidation type="list" allowBlank="1" showInputMessage="1" showErrorMessage="1" promptTitle="Mayoritas alat P'Tanian di desa" prompt="1. Traktor 2. Penggiling Beras 3. Perontok Padi 4. Alat Tanam Benih Padi 5. Alat Panen Padi 6. Alat Tanam Jagung 7. Alat Tanam lain 8. Alat P'olah Tanah lain 9. Masih Manual 10. Alat Tani Modern Lain 11. Alat Tani Tradisional Lain 12. Bukan Desa Pertanian" sqref="G581">
      <formula1>"1,2,3,4,5,6,7,8,9,10,11,12. Bukan Desa Pertanian"</formula1>
    </dataValidation>
    <dataValidation type="list" allowBlank="1" showInputMessage="1" showErrorMessage="1" promptTitle="Terdapat Pihak Pengelola Hutan" prompt="0: Tidak Ada 1: Ada" sqref="G80">
      <formula1>"0,1"</formula1>
    </dataValidation>
    <dataValidation type="whole" operator="greaterThanOrEqual" allowBlank="1" showInputMessage="1" showErrorMessage="1" promptTitle="Jlh Kejadian Balita Gizi Buruk" prompt=" " sqref="G228">
      <formula1>0</formula1>
    </dataValidation>
    <dataValidation type="whole" operator="greaterThanOrEqual" allowBlank="1" showInputMessage="1" showErrorMessage="1" promptTitle="Jumlah Bidan Desa (BDD)" prompt="Input Menggunakan Angka" sqref="G198">
      <formula1>0</formula1>
    </dataValidation>
    <dataValidation type="whole" operator="greaterThanOrEqual" allowBlank="1" showInputMessage="1" showErrorMessage="1" promptTitle="Jumlah Pekerjaan Lainnya" prompt=" " sqref="G145">
      <formula1>0</formula1>
    </dataValidation>
    <dataValidation type="list" allowBlank="1" showInputMessage="1" showErrorMessage="1" promptTitle="Ketersidaan Dokter di Desa" prompt="0: Tidak Ada 1: Ada" sqref="G200">
      <formula1>"0,1"</formula1>
    </dataValidation>
    <dataValidation type="whole" operator="greaterThanOrEqual" allowBlank="1" showInputMessage="1" showErrorMessage="1" promptTitle="Warga jadi Peserta Jamkeda" prompt="Input Menggunakan Angka" sqref="G219">
      <formula1>0</formula1>
    </dataValidation>
    <dataValidation type="list" showInputMessage="1" showErrorMessage="1" promptTitle="Tersedia Rumah Sakit Bersalin" prompt="0: Tidak Ada 1: Ada  " sqref="G161">
      <formula1>"0,1"</formula1>
    </dataValidation>
    <dataValidation type="whole" operator="greaterThanOrEqual" allowBlank="1" showInputMessage="1" showErrorMessage="1" promptTitle="Bumil Kunjungan RESTI" prompt=" " sqref="G248">
      <formula1>0</formula1>
    </dataValidation>
    <dataValidation type="list" allowBlank="1" showInputMessage="1" showErrorMessage="1" promptTitle="Perkebunan di Kelola Pemerintah" prompt="0: Tidak Ada 1: Ada" sqref="G93">
      <formula1>"0,1"</formula1>
    </dataValidation>
    <dataValidation type="whole" operator="greaterThanOrEqual" allowBlank="1" showInputMessage="1" showErrorMessage="1" promptTitle="Jlh Fasilitas Lap Tenis" prompt="(Unit)" sqref="G370">
      <formula1>0</formula1>
    </dataValidation>
    <dataValidation type="list" showInputMessage="1" showErrorMessage="1" promptTitle="Indosat" prompt="Operator / provider telepon seluler Indosat dapat menerima sinyal 0: Tidak 1: Ya" sqref="G545">
      <formula1>"0,1"</formula1>
    </dataValidation>
    <dataValidation type="whole" operator="greaterThanOrEqual" allowBlank="1" showInputMessage="1" showErrorMessage="1" promptTitle="Bantuan Kab/Kota Tahun 2021" prompt=" " sqref="G806">
      <formula1>0</formula1>
    </dataValidation>
    <dataValidation type="whole" operator="greaterThanOrEqual" allowBlank="1" showInputMessage="1" showErrorMessage="1" promptTitle="Jarak Jasa Ekspedisi T'dekat" prompt="(Meter)" sqref="G607">
      <formula1>0</formula1>
    </dataValidation>
    <dataValidation type="list" showInputMessage="1" showErrorMessage="1" promptTitle="Tdapat Bumdesa Perantara" prompt="Terdapat Bumdesa Perantara Bidang Percetakan 0: Tidak Ada 1: Ada" sqref="G659">
      <formula1>"0,1"</formula1>
    </dataValidation>
    <dataValidation type="whole" operator="greaterThanOrEqual" allowBlank="1" showInputMessage="1" showErrorMessage="1" promptTitle="Jlh Mayoritas alat P'ikanan Desa" prompt="Input Menggunakan Angka" sqref="G586">
      <formula1>0</formula1>
    </dataValidation>
    <dataValidation type="list" showInputMessage="1" showErrorMessage="1" promptTitle="Tdapat Bumdesa Keuangan" prompt="Terdapat Bumdesa Keuangan Bidang PPOB  0: Tidak Ada 1: Ada" sqref="G654">
      <formula1>"0,1"</formula1>
    </dataValidation>
    <dataValidation type="whole" operator="greaterThanOrEqual" allowBlank="1" showInputMessage="1" showErrorMessage="1" sqref="G671:G672">
      <formula1>0</formula1>
    </dataValidation>
    <dataValidation type="whole" operator="greaterThanOrEqual" allowBlank="1" showInputMessage="1" showErrorMessage="1" promptTitle="Jlh Kelompok Olahraga" prompt=" " sqref="G376">
      <formula1>0</formula1>
    </dataValidation>
    <dataValidation allowBlank="1" showInputMessage="1" showErrorMessage="1" promptTitle="Hutan Dikelola Pihak Lain" prompt="Sebutkan" sqref="G85"/>
    <dataValidation type="whole" operator="greaterThanOrEqual" allowBlank="1" showInputMessage="1" showErrorMessage="1" promptTitle="ADD Tahun 2022" prompt=" " sqref="G801">
      <formula1>0</formula1>
    </dataValidation>
    <dataValidation type="whole" operator="greaterThanOrEqual" allowBlank="1" showInputMessage="1" showErrorMessage="1" promptTitle="Jlh KK BAB Bukan Jamban" prompt="Input dengan angka" sqref="G521">
      <formula1>0</formula1>
    </dataValidation>
    <dataValidation type="whole" operator="greaterThanOrEqual" allowBlank="1" showInputMessage="1" showErrorMessage="1" sqref="G869:G884">
      <formula1>0</formula1>
    </dataValidation>
    <dataValidation type="list" showInputMessage="1" showErrorMessage="1" promptTitle="Website Desa" prompt="Desa Memiliki Sarana Informasi Website Desa 0: Tidak 1: Ya" sqref="G555">
      <formula1>"0,1"</formula1>
    </dataValidation>
    <dataValidation allowBlank="1" showInputMessage="1" showErrorMessage="1" promptTitle="Nama Informan" prompt=" " sqref="G12"/>
    <dataValidation type="list" allowBlank="1" showInputMessage="1" showErrorMessage="1" promptTitle="Ketersediaan Tenaga Kesehatan" prompt="0: Tidak Ada 1: Ada" sqref="G203">
      <formula1>"0,1"</formula1>
    </dataValidation>
    <dataValidation allowBlank="1" showInputMessage="1" showErrorMessage="1" promptTitle="Nama BKAD" prompt=" " sqref="G759"/>
    <dataValidation type="whole" operator="greaterThanOrEqual" allowBlank="1" showInputMessage="1" showErrorMessage="1" promptTitle="Jlh KK BAB Jamban Bersama" prompt="Input dengan angka" sqref="G519">
      <formula1>0</formula1>
    </dataValidation>
    <dataValidation type="list" allowBlank="1" showInputMessage="1" showErrorMessage="1" promptTitle="Terdapat Bangunan Kantor Desa" prompt="0: Tidak Ada 1: Ada" sqref="G811">
      <formula1>"0,1"</formula1>
    </dataValidation>
    <dataValidation allowBlank="1" showInputMessage="1" showErrorMessage="1" promptTitle="Nama Isntitusi yg Kerjasama" prompt=" " sqref="G773"/>
    <dataValidation type="list" showInputMessage="1" showErrorMessage="1" promptTitle="Air Minum dr Sungai/Danau/Kolam" prompt="Keterangan: 0 : Tidak 1 : Ya" sqref="G502">
      <formula1>"0,1"</formula1>
    </dataValidation>
    <dataValidation type="list" showInputMessage="1" showErrorMessage="1" promptTitle="Kerjasama Dengan Pihak Swasta" prompt="0: Tidak Ada 1: Ada" sqref="G768">
      <formula1>"0,1"</formula1>
    </dataValidation>
    <dataValidation type="whole" operator="greaterThanOrEqual" allowBlank="1" showInputMessage="1" showErrorMessage="1" promptTitle="Jlh Ortu/P'asuh Ikut Parenting" sqref="G271:G275">
      <formula1>0</formula1>
    </dataValidation>
    <dataValidation type="whole" operator="greaterThanOrEqual" allowBlank="1" showInputMessage="1" showErrorMessage="1" promptTitle="Jumlah Penduduk Perempuan" prompt="Input Menggunakan Angka" sqref="G103">
      <formula1>0</formula1>
    </dataValidation>
    <dataValidation type="decimal" operator="greaterThanOrEqual" allowBlank="1" showInputMessage="1" showErrorMessage="1" promptTitle="Jarak Bidan Terdekat" prompt="(Meter)" sqref="G190">
      <formula1>0</formula1>
    </dataValidation>
    <dataValidation type="whole" operator="greaterThanOrEqual" allowBlank="1" showInputMessage="1" showErrorMessage="1" promptTitle="Waktu Tempuh ke Poskesdes/Polind" prompt="(Menit)" sqref="G208">
      <formula1>0</formula1>
    </dataValidation>
    <dataValidation type="whole" operator="greaterThanOrEqual" allowBlank="1" showInputMessage="1" showErrorMessage="1" promptTitle="Waktu Tempuh" prompt="Diukur dari Kantor Desa atau Pusat Keramaian Menggunakan Kendaraan Bermotor" sqref="G183">
      <formula1>0</formula1>
    </dataValidation>
    <dataValidation type="whole" operator="lessThanOrEqual" allowBlank="1" showInputMessage="1" showErrorMessage="1" sqref="G254">
      <formula1>1000</formula1>
    </dataValidation>
    <dataValidation type="whole" operator="greaterThanOrEqual" allowBlank="1" showInputMessage="1" showErrorMessage="1" promptTitle="Jumlah Dokter Praktek di Desa" prompt="Input Menggunakan Angka" sqref="G201">
      <formula1>0</formula1>
    </dataValidation>
    <dataValidation type="decimal" operator="greaterThanOrEqual" allowBlank="1" showInputMessage="1" showErrorMessage="1" promptTitle="Total Luas Hitan Desa" prompt="(Dalam Satuan Luas Km2)" sqref="G75">
      <formula1>0</formula1>
    </dataValidation>
    <dataValidation type="list" allowBlank="1" showInputMessage="1" showErrorMessage="1" promptTitle="Terdapat Organisasi Agama?" prompt="Keterangan: 0 : Tidak Ada 1 : Ada" sqref="G344">
      <formula1>"0,1"</formula1>
    </dataValidation>
    <dataValidation allowBlank="1" showInputMessage="1" showErrorMessage="1" promptTitle="Nomor Perjanjian Kerjasama" prompt=" " sqref="G777"/>
    <dataValidation type="list" showInputMessage="1" showErrorMessage="1" promptTitle="Tersedia BTS" prompt="0: Tidak Ada 1: Ya" sqref="G558">
      <formula1>"0,1"</formula1>
    </dataValidation>
    <dataValidation allowBlank="1" showInputMessage="1" showErrorMessage="1" promptTitle="Nomor Peraturan Pembentuk" prompt="  " sqref="G761"/>
    <dataValidation type="list" showInputMessage="1" showErrorMessage="1" promptTitle="Jenis permukaan jalan Desa" prompt="Jenis permukaan jalan Desa yang terluas 1: Aspal/ Beton 2: Diperkeras (kerikil, batu, dll) 3: Tanah 4: Lainnya" sqref="G690">
      <formula1>"1,2,3,4"</formula1>
    </dataValidation>
    <dataValidation allowBlank="1" showInputMessage="1" showErrorMessage="1" promptTitle="Unit Usaha yg dilakukan" prompt=" " sqref="G752"/>
    <dataValidation type="list" allowBlank="1" showInputMessage="1" showErrorMessage="1" promptTitle="Pengguna Bagi Hasil 1 Kecamatan" prompt="0: Tidak Ada 1: Pemberdayaan Masyarakat 2: Pembangunan 3: Pemerintahan 4: Budaya/ Agama 5: Olahraga 6: Lainnya" sqref="G754">
      <formula1>"0,1,2,3,4,5,6"</formula1>
    </dataValidation>
    <dataValidation type="whole" operator="greaterThanOrEqual" allowBlank="1" showInputMessage="1" showErrorMessage="1" promptTitle="Frek Kejadian Bencana" prompt="Tanah Longsor (Kali/Tahun)" sqref="G703">
      <formula1>0</formula1>
    </dataValidation>
    <dataValidation allowBlank="1" showInputMessage="1" showErrorMessage="1" prompt="Nama Akun Facebook Desa" sqref="G35"/>
    <dataValidation type="whole" operator="greaterThanOrEqual" allowBlank="1" showInputMessage="1" showErrorMessage="1" promptTitle="Konseling" prompt="Jlh Ortu/P'asuh Perempuan Ikut Konseling" sqref="G263">
      <formula1>0</formula1>
    </dataValidation>
    <dataValidation type="whole" operator="greaterThanOrEqual" allowBlank="1" showInputMessage="1" showErrorMessage="1" promptTitle="Penduduk Berdasarkan Usia" prompt="40 - 64 Tahun" sqref="G116">
      <formula1>0</formula1>
    </dataValidation>
    <dataValidation type="whole" operator="greaterThanOrEqual" allowBlank="1" showInputMessage="1" showErrorMessage="1" promptTitle="Jlh Ibu Hamil di Desa" prompt=" " sqref="G233">
      <formula1>0</formula1>
    </dataValidation>
    <dataValidation type="decimal" operator="greaterThanOrEqual" allowBlank="1" showInputMessage="1" showErrorMessage="1" promptTitle="Poliklinik/Balai P'obatan Tdekat" prompt="(Meter)" sqref="G182">
      <formula1>0</formula1>
    </dataValidation>
    <dataValidation type="whole" operator="greaterThanOrEqual" allowBlank="1" showInputMessage="1" showErrorMessage="1" promptTitle="Jumlah Penduduk Laki-Laki" prompt="Input Menggunakan Angka" sqref="G102">
      <formula1>0</formula1>
    </dataValidation>
    <dataValidation type="decimal" operator="greaterThanOrEqual" allowBlank="1" showInputMessage="1" showErrorMessage="1" promptTitle="Jarak Apotik Terdekat" prompt="(Meter)" sqref="G194">
      <formula1>0</formula1>
    </dataValidation>
    <dataValidation type="whole" operator="greaterThanOrEqual" allowBlank="1" showInputMessage="1" showErrorMessage="1" promptTitle="Jlh Disabilitas Lahir" prompt=" " sqref="G454">
      <formula1>0</formula1>
    </dataValidation>
    <dataValidation allowBlank="1" showInputMessage="1" showErrorMessage="1" promptTitle="Nomor Perdes Pembentukan Bumdesa" prompt=" " sqref="G675"/>
    <dataValidation type="list" allowBlank="1" showInputMessage="1" showErrorMessage="1" promptTitle="Terdapat Kejahatan Penganiayaan" prompt="Keterangan: 0 : Tidak Ada 1 : Ada" sqref="G432">
      <formula1>"0,1"</formula1>
    </dataValidation>
    <dataValidation type="list" allowBlank="1" showInputMessage="1" showErrorMessage="1" promptTitle="Adanya PMKS Anak Jalanan" prompt="Keterangan: 0 : Tidak Ada 1 : Ada" sqref="G456">
      <formula1>"0,1"</formula1>
    </dataValidation>
    <dataValidation type="whole" operator="greaterThanOrEqual" allowBlank="1" showInputMessage="1" showErrorMessage="1" promptTitle="Jlh KK Miliki Rumah Non Permanen" prompt="Input Dengan Angka" sqref="G493">
      <formula1>0</formula1>
    </dataValidation>
    <dataValidation type="list" showInputMessage="1" showErrorMessage="1" promptTitle="Perencanaan Tata Ruang" prompt="Terdapat Perencanaan Tata Ruang Desa 0: Tidak Ada 1: Ada" sqref="G700">
      <formula1>"0,1"</formula1>
    </dataValidation>
    <dataValidation type="list" showInputMessage="1" showErrorMessage="1" promptTitle="Peringatan Dini Tsunami" prompt="Terdapat fasilitas mitigasi bencana alam di Desa berupa sistem peringatan dini khusus tsunami 0: Tidak Ada 1: Ada" sqref="G715">
      <formula1>"0,1"</formula1>
    </dataValidation>
    <dataValidation type="whole" operator="greaterThanOrEqual" allowBlank="1" showInputMessage="1" showErrorMessage="1" promptTitle="Jlh Frek Gotong Royong " prompt="(Kali/Thn)" sqref="G337">
      <formula1>0</formula1>
    </dataValidation>
    <dataValidation type="whole" operator="greaterThanOrEqual" allowBlank="1" showInputMessage="1" showErrorMessage="1" promptTitle="Jumlah Pekerjaan Nelayan" prompt="Jumlah Pekerja Nelayan Perempuan" sqref="G122">
      <formula1>0</formula1>
    </dataValidation>
    <dataValidation type="list" allowBlank="1" showInputMessage="1" showErrorMessage="1" promptTitle="Terdapat Kelompok Lembaga Tani?" prompt="Keterangan:  0 : Tidak Ada 1 : Ada" sqref="G350">
      <formula1>"0,1"</formula1>
    </dataValidation>
    <dataValidation allowBlank="1" showInputMessage="1" showErrorMessage="1" promptTitle="Falititas/ Lapangan Lainnya" prompt="(Sebutkan)" sqref="G374"/>
    <dataValidation type="list" showInputMessage="1" showErrorMessage="1" promptTitle="Air Minum dari Meteran PAM/PDAM" prompt="Keterangan: 0 : Tidak 1 : Ya" sqref="G497">
      <formula1>"0,1"</formula1>
    </dataValidation>
    <dataValidation allowBlank="1" showInputMessage="1" showErrorMessage="1" promptTitle="Jumlah Unit Bidang Bumdesa" prompt="TERHITUNG SECARA OTOMATIS" sqref="G673"/>
    <dataValidation type="list" allowBlank="1" showInputMessage="1" showErrorMessage="1" promptTitle="Terdapat Kejahatan Narkoba" prompt="Keterangan: 0 : Tidak Ada 1 : Ada" sqref="G435">
      <formula1>"0,1"</formula1>
    </dataValidation>
    <dataValidation type="list" showInputMessage="1" showErrorMessage="1" promptTitle="Adanya Warga Beragama Kristen" prompt="Keterangan: 0 : Tidak Ada 1 : Ada" sqref="G380">
      <formula1>"0,1"</formula1>
    </dataValidation>
    <dataValidation type="list" allowBlank="1" showInputMessage="1" showErrorMessage="1" promptTitle="Terdapat Kejahatan Pembunuhan" prompt="Keterangan: 0 : Tidak Ada 1 : Ada" sqref="G437">
      <formula1>"0,1"</formula1>
    </dataValidation>
    <dataValidation type="list" showInputMessage="1" showErrorMessage="1" promptTitle="Tdapat Bumdesa Usaha" prompt="Terdapat Bumdesa Usaha Bidang Karaoke 0: Tidak Ada 1: Ada" sqref="G665">
      <formula1>"0,1"</formula1>
    </dataValidation>
    <dataValidation type="list" showInputMessage="1" showErrorMessage="1" promptTitle="Sumber Air untuk Mandi dan Cuci" prompt="Sumber Air Ledeng dengan Meteran (PAM/PDAM) Keterangan 0 : Tidak 1 : Ya" sqref="G507">
      <formula1>"0,1"</formula1>
    </dataValidation>
    <dataValidation type="whole" allowBlank="1" showInputMessage="1" showErrorMessage="1" promptTitle="Jlh Konflik dengan Aparat" prompt="Jlh konflik dengan Aparat Keamanan Terkait Lahan" sqref="G418">
      <formula1>0</formula1>
      <formula2>50</formula2>
    </dataValidation>
    <dataValidation type="list" allowBlank="1" showInputMessage="1" showErrorMessage="1" promptTitle="Terdapat Konflik Terkait Lahan" prompt="0: Tidak Ada 1: Ada" sqref="G415">
      <formula1>"0,1"</formula1>
    </dataValidation>
    <dataValidation type="whole" operator="greaterThanOrEqual" allowBlank="1" showInputMessage="1" showErrorMessage="1" promptTitle="Jlh Mikro kecil-Industri RT" prompt="Input Menggunakan Angka" sqref="G571">
      <formula1>0</formula1>
    </dataValidation>
    <dataValidation type="list" showInputMessage="1" showErrorMessage="1" promptTitle="Terdapat Kegiatan Poskamling" prompt="Keterangan: 0 : Tidak Ada 1 : Ada" sqref="G403">
      <formula1>"0,1"</formula1>
    </dataValidation>
    <dataValidation allowBlank="1" showInputMessage="1" showErrorMessage="1" promptTitle="Sumber Air Minum Lainnya" prompt="Sebutkan" sqref="G505"/>
    <dataValidation type="whole" operator="greaterThanOrEqual" allowBlank="1" showInputMessage="1" showErrorMessage="1" promptTitle="Jlh Frek Kel/Org/Lemb K Wanita" prompt="(Kali/Thn)" sqref="G359">
      <formula1>0</formula1>
    </dataValidation>
    <dataValidation type="whole" operator="greaterThanOrEqual" allowBlank="1" showInputMessage="1" showErrorMessage="1" promptTitle="Penduduk Berdasarkan Usia" prompt="15 - 39 Tahun" sqref="G115">
      <formula1>0</formula1>
    </dataValidation>
    <dataValidation type="list" showInputMessage="1" showErrorMessage="1" promptTitle="Tdpt Kel. Perempuan Ikut Musdes?" prompt="Keterangan: 0 : Tidak Ada 1 : Ada" sqref="G365">
      <formula1>"0,1"</formula1>
    </dataValidation>
    <dataValidation type="list" showInputMessage="1" showErrorMessage="1" promptTitle="Ada Tidaknya Karang Taruna" prompt="Keterangan: 0 : Tidak Ada 1 : Ada" sqref="G340">
      <formula1>"0,1"</formula1>
    </dataValidation>
  </dataValidations>
  <pageMargins left="0.70866141732283472" right="0.70866141732283472" top="0.74803149606299213" bottom="0.74803149606299213" header="0.31496062992125984" footer="0.31496062992125984"/>
  <pageSetup paperSize="5"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sqref="A1:A6"/>
    </sheetView>
  </sheetViews>
  <sheetFormatPr defaultRowHeight="15" x14ac:dyDescent="0.25"/>
  <sheetData>
    <row r="1" spans="1:1" x14ac:dyDescent="0.25">
      <c r="A1">
        <v>22</v>
      </c>
    </row>
    <row r="2" spans="1:1" x14ac:dyDescent="0.25">
      <c r="A2">
        <v>14</v>
      </c>
    </row>
    <row r="3" spans="1:1" x14ac:dyDescent="0.25">
      <c r="A3">
        <v>13</v>
      </c>
    </row>
    <row r="4" spans="1:1" x14ac:dyDescent="0.25">
      <c r="A4">
        <v>21</v>
      </c>
    </row>
    <row r="5" spans="1:1" x14ac:dyDescent="0.25">
      <c r="A5">
        <v>20</v>
      </c>
    </row>
    <row r="6" spans="1:1" x14ac:dyDescent="0.25">
      <c r="A6">
        <f>SUM(A1:A5)</f>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PERSETUJUAN</vt:lpstr>
      <vt:lpstr>INPUTAN DESA ....</vt:lpstr>
      <vt:lpstr>22</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2022-04-20T14:19:43Z</cp:lastPrinted>
  <dcterms:created xsi:type="dcterms:W3CDTF">2022-04-16T10:11:05Z</dcterms:created>
  <dcterms:modified xsi:type="dcterms:W3CDTF">2022-05-20T16:34:30Z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349c84231f7f4f2ab29e1a808d75e517</vt:lpwstr>
  </property>
</Properties>
</file>